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ли.DESKTOP-GO6V0C6\Desktop\фінансовий план на 2021р\виканання 2020\Виконання за І півріччя 2021р\"/>
    </mc:Choice>
  </mc:AlternateContent>
  <bookViews>
    <workbookView xWindow="0" yWindow="0" windowWidth="28800" windowHeight="11430" tabRatio="838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 " sheetId="2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localSheetId="4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4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4">#REF!</definedName>
    <definedName name="Cost_Category_National_ID">#REF!</definedName>
    <definedName name="Cе511" localSheetId="4">#REF!</definedName>
    <definedName name="Cе511">#REF!</definedName>
    <definedName name="d">'[9]МТР Газ України'!$B$4</definedName>
    <definedName name="dCPIb" localSheetId="4">[10]попер_роз!#REF!</definedName>
    <definedName name="dCPIb">[10]попер_роз!#REF!</definedName>
    <definedName name="dPPIb" localSheetId="4">[10]попер_роз!#REF!</definedName>
    <definedName name="dPPIb">[10]попер_роз!#REF!</definedName>
    <definedName name="ds" localSheetId="4">'[11]7  Інші витрати'!#REF!</definedName>
    <definedName name="ds">'[11]7  Інші витрати'!#REF!</definedName>
    <definedName name="Fact_Type_ID" localSheetId="4">#REF!</definedName>
    <definedName name="Fact_Type_ID">#REF!</definedName>
    <definedName name="G">'[12]МТР Газ України'!$B$1</definedName>
    <definedName name="ij1sssss" localSheetId="4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4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nt">'[11]7  Інші витрати'!#REF!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 localSheetId="4">#REF!</definedName>
    <definedName name="SU_ID">#REF!</definedName>
    <definedName name="Time_ID">'[16]МТР Газ України'!$B$1</definedName>
    <definedName name="Time_ID_10" localSheetId="4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4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4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4">#REF!</definedName>
    <definedName name="yyyy">#REF!</definedName>
    <definedName name="zx">'[4]МТР Газ України'!$F$1</definedName>
    <definedName name="zxc">[5]Inform!$E$38</definedName>
    <definedName name="а" localSheetId="4">'[13]7  Інші витрати'!#REF!</definedName>
    <definedName name="а">'[13]7  Інші витрати'!#REF!</definedName>
    <definedName name="ав" localSheetId="4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4">'[27]БАЗА  '!#REF!</definedName>
    <definedName name="ватт">'[27]БАЗА  '!#REF!</definedName>
    <definedName name="Д">'[15]МТР Газ України'!$B$4</definedName>
    <definedName name="е" localSheetId="4">#REF!</definedName>
    <definedName name="е">#REF!</definedName>
    <definedName name="є" localSheetId="4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[29]Inform!$F$2</definedName>
    <definedName name="ів" localSheetId="4">#REF!</definedName>
    <definedName name="ів">#REF!</definedName>
    <definedName name="ів___0" localSheetId="4">#REF!</definedName>
    <definedName name="ів___0">#REF!</definedName>
    <definedName name="ів_22" localSheetId="4">#REF!</definedName>
    <definedName name="ів_22">#REF!</definedName>
    <definedName name="ів_26" localSheetId="4">#REF!</definedName>
    <definedName name="ів_26">#REF!</definedName>
    <definedName name="іваіа" localSheetId="4">'[30]7  Інші витрати'!#REF!</definedName>
    <definedName name="іваіа">'[30]7  Інші витрати'!#REF!</definedName>
    <definedName name="іваф" localSheetId="4">#REF!</definedName>
    <definedName name="іваф">#REF!</definedName>
    <definedName name="івів">'[12]МТР Газ України'!$B$1</definedName>
    <definedName name="іцу">[23]Inform!$G$2</definedName>
    <definedName name="йуц" localSheetId="4">#REF!</definedName>
    <definedName name="йуц">#REF!</definedName>
    <definedName name="йцу" localSheetId="4">#REF!</definedName>
    <definedName name="йцу">#REF!</definedName>
    <definedName name="йцуйй" localSheetId="4">#REF!</definedName>
    <definedName name="йцуйй">#REF!</definedName>
    <definedName name="йцукц" localSheetId="4">'[30]7  Інші витрати'!#REF!</definedName>
    <definedName name="йцукц">'[30]7  Інші витрати'!#REF!</definedName>
    <definedName name="КЕ" localSheetId="4">#REF!</definedName>
    <definedName name="КЕ">#REF!</definedName>
    <definedName name="КЕ___0" localSheetId="4">#REF!</definedName>
    <definedName name="КЕ___0">#REF!</definedName>
    <definedName name="КЕ_22" localSheetId="4">#REF!</definedName>
    <definedName name="КЕ_22">#REF!</definedName>
    <definedName name="КЕ_26" localSheetId="4">#REF!</definedName>
    <definedName name="КЕ_26">#REF!</definedName>
    <definedName name="кен" localSheetId="4">#REF!</definedName>
    <definedName name="кен">#REF!</definedName>
    <definedName name="л" localSheetId="4">#REF!</definedName>
    <definedName name="л">#REF!</definedName>
    <definedName name="_xlnm.Print_Area" localSheetId="0">'Звіт про виконання показ фінпла'!$A$1:$H$156</definedName>
    <definedName name="_xlnm.Print_Area" localSheetId="1">'Розшифровка 1 до Формування'!$A$1:$H$149</definedName>
    <definedName name="_xlnm.Print_Area" localSheetId="2">'Розшифровка 2 до формування'!$A$1:$H$206</definedName>
    <definedName name="_xlnm.Print_Area" localSheetId="4">'Розшифровка за джерелами '!$A$1:$AF$35</definedName>
    <definedName name="_xlnm.Print_Area" localSheetId="3">'Розшифровка кап'!$A$1:$G$96</definedName>
    <definedName name="п" localSheetId="4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4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4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4">#REF!</definedName>
    <definedName name="р">#REF!</definedName>
    <definedName name="т">[32]Inform!$E$6</definedName>
    <definedName name="тариф">[33]Inform!$G$2</definedName>
    <definedName name="уйцукйцуйу" localSheetId="4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4">'[30]7  Інші витрати'!#REF!</definedName>
    <definedName name="фіваіф">'[30]7  Інші витрати'!#REF!</definedName>
    <definedName name="фф">'[26]МТР Газ України'!$F$1</definedName>
    <definedName name="ц" localSheetId="4">'[13]7  Інші витрати'!#REF!</definedName>
    <definedName name="ц">'[13]7  Інші витрати'!#REF!</definedName>
    <definedName name="ччч" localSheetId="4">'[35]БАЗА  '!#REF!</definedName>
    <definedName name="ччч">'[35]БАЗА  '!#REF!</definedName>
    <definedName name="ш" localSheetId="4">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H23" i="27" l="1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G23" i="27"/>
  <c r="H11" i="26" l="1"/>
  <c r="H12" i="26"/>
  <c r="H14" i="26"/>
  <c r="H16" i="26"/>
  <c r="H17" i="26"/>
  <c r="H20" i="26"/>
  <c r="H21" i="26"/>
  <c r="H22" i="26"/>
  <c r="H23" i="26"/>
  <c r="H24" i="26"/>
  <c r="H25" i="26"/>
  <c r="H26" i="26"/>
  <c r="H27" i="26"/>
  <c r="H28" i="26"/>
  <c r="H29" i="26"/>
  <c r="H147" i="26"/>
  <c r="H197" i="26"/>
  <c r="H188" i="26"/>
  <c r="H189" i="26"/>
  <c r="H193" i="26"/>
  <c r="E192" i="26"/>
  <c r="E191" i="26" s="1"/>
  <c r="F192" i="26"/>
  <c r="F191" i="26" s="1"/>
  <c r="H191" i="26" s="1"/>
  <c r="D192" i="26"/>
  <c r="D191" i="26" s="1"/>
  <c r="E181" i="26"/>
  <c r="E179" i="26"/>
  <c r="F179" i="26"/>
  <c r="D179" i="26"/>
  <c r="E175" i="26"/>
  <c r="F175" i="26"/>
  <c r="D175" i="26"/>
  <c r="H166" i="26"/>
  <c r="H167" i="26"/>
  <c r="H171" i="26"/>
  <c r="H172" i="26"/>
  <c r="E170" i="26"/>
  <c r="E169" i="26" s="1"/>
  <c r="F170" i="26"/>
  <c r="D170" i="26"/>
  <c r="D169" i="26" s="1"/>
  <c r="H152" i="26"/>
  <c r="H153" i="26"/>
  <c r="H154" i="26"/>
  <c r="H155" i="26"/>
  <c r="H123" i="26"/>
  <c r="H122" i="26"/>
  <c r="E112" i="26"/>
  <c r="F112" i="26"/>
  <c r="F111" i="26" s="1"/>
  <c r="D112" i="26"/>
  <c r="H105" i="26"/>
  <c r="H106" i="26"/>
  <c r="H107" i="26"/>
  <c r="H108" i="26"/>
  <c r="H109" i="26"/>
  <c r="H110" i="26"/>
  <c r="H90" i="26"/>
  <c r="H92" i="26"/>
  <c r="H93" i="26"/>
  <c r="H94" i="26"/>
  <c r="H95" i="26"/>
  <c r="H96" i="26"/>
  <c r="H97" i="26"/>
  <c r="H98" i="26"/>
  <c r="H99" i="26"/>
  <c r="H86" i="26"/>
  <c r="H68" i="26"/>
  <c r="H32" i="26"/>
  <c r="H34" i="26"/>
  <c r="H35" i="26"/>
  <c r="H36" i="26"/>
  <c r="H37" i="26"/>
  <c r="H38" i="26"/>
  <c r="H39" i="26"/>
  <c r="H40" i="26"/>
  <c r="H41" i="26"/>
  <c r="H42" i="26"/>
  <c r="H44" i="26"/>
  <c r="H45" i="26"/>
  <c r="H50" i="26"/>
  <c r="H51" i="26"/>
  <c r="H52" i="26"/>
  <c r="H53" i="26"/>
  <c r="H54" i="26"/>
  <c r="H55" i="26"/>
  <c r="H56" i="26"/>
  <c r="H57" i="26"/>
  <c r="H58" i="26"/>
  <c r="H135" i="22"/>
  <c r="H121" i="22"/>
  <c r="H122" i="22"/>
  <c r="H118" i="22"/>
  <c r="H114" i="22"/>
  <c r="H104" i="22"/>
  <c r="H101" i="22"/>
  <c r="H100" i="22"/>
  <c r="H92" i="22"/>
  <c r="H56" i="22"/>
  <c r="H57" i="22"/>
  <c r="H58" i="22"/>
  <c r="H59" i="22"/>
  <c r="H60" i="22"/>
  <c r="H61" i="22"/>
  <c r="H62" i="22"/>
  <c r="H63" i="22"/>
  <c r="H64" i="22"/>
  <c r="H66" i="22"/>
  <c r="H67" i="22"/>
  <c r="H69" i="22"/>
  <c r="H70" i="22"/>
  <c r="H77" i="22"/>
  <c r="H78" i="22"/>
  <c r="H79" i="22"/>
  <c r="H80" i="22"/>
  <c r="H81" i="22"/>
  <c r="H29" i="22"/>
  <c r="H30" i="22"/>
  <c r="H32" i="22"/>
  <c r="H38" i="22"/>
  <c r="H39" i="22"/>
  <c r="H40" i="22"/>
  <c r="H41" i="22"/>
  <c r="H43" i="22"/>
  <c r="H44" i="22"/>
  <c r="H45" i="22"/>
  <c r="H47" i="22"/>
  <c r="H51" i="22"/>
  <c r="F22" i="22"/>
  <c r="E22" i="22"/>
  <c r="H21" i="22"/>
  <c r="G21" i="22"/>
  <c r="H18" i="22"/>
  <c r="H19" i="22"/>
  <c r="H12" i="22"/>
  <c r="H13" i="22"/>
  <c r="H14" i="22"/>
  <c r="H15" i="22"/>
  <c r="G67" i="14"/>
  <c r="G68" i="14"/>
  <c r="G66" i="14"/>
  <c r="G64" i="14"/>
  <c r="G59" i="14"/>
  <c r="G57" i="14"/>
  <c r="G53" i="14"/>
  <c r="G54" i="14"/>
  <c r="G55" i="14"/>
  <c r="G52" i="14"/>
  <c r="D119" i="14"/>
  <c r="D64" i="14"/>
  <c r="D57" i="14"/>
  <c r="D52" i="14"/>
  <c r="D68" i="14" s="1"/>
  <c r="D50" i="14"/>
  <c r="D42" i="14"/>
  <c r="D25" i="14"/>
  <c r="D22" i="14"/>
  <c r="D16" i="14"/>
  <c r="D9" i="14"/>
  <c r="D43" i="14" s="1"/>
  <c r="H192" i="26" l="1"/>
  <c r="H170" i="26"/>
  <c r="G112" i="26"/>
  <c r="D15" i="14"/>
  <c r="D31" i="14" s="1"/>
  <c r="D36" i="14" s="1"/>
  <c r="D39" i="14" s="1"/>
  <c r="F15" i="14"/>
  <c r="F31" i="14"/>
  <c r="F36" i="14"/>
  <c r="F39" i="14" s="1"/>
  <c r="F33" i="26" l="1"/>
  <c r="H53" i="14"/>
  <c r="F115" i="26" l="1"/>
  <c r="F104" i="26"/>
  <c r="G88" i="22"/>
  <c r="G118" i="26"/>
  <c r="G54" i="22"/>
  <c r="F165" i="26"/>
  <c r="G168" i="26"/>
  <c r="F65" i="22"/>
  <c r="H65" i="22" s="1"/>
  <c r="G117" i="26"/>
  <c r="F152" i="14"/>
  <c r="F151" i="14"/>
  <c r="F150" i="14"/>
  <c r="F149" i="14"/>
  <c r="F145" i="14"/>
  <c r="D151" i="14"/>
  <c r="D152" i="14"/>
  <c r="D150" i="14"/>
  <c r="D149" i="14"/>
  <c r="F118" i="22"/>
  <c r="F104" i="22"/>
  <c r="F76" i="22"/>
  <c r="G100" i="22"/>
  <c r="G101" i="22"/>
  <c r="G102" i="22"/>
  <c r="E93" i="22"/>
  <c r="F93" i="22"/>
  <c r="H93" i="22" s="1"/>
  <c r="G82" i="22"/>
  <c r="G83" i="22"/>
  <c r="G84" i="22"/>
  <c r="G85" i="22"/>
  <c r="G86" i="22"/>
  <c r="G87" i="22"/>
  <c r="F42" i="22"/>
  <c r="H42" i="22" s="1"/>
  <c r="F35" i="22"/>
  <c r="H35" i="22" s="1"/>
  <c r="F34" i="22"/>
  <c r="H34" i="22" s="1"/>
  <c r="F52" i="22"/>
  <c r="H52" i="22" s="1"/>
  <c r="F50" i="22"/>
  <c r="H50" i="22" s="1"/>
  <c r="F49" i="22"/>
  <c r="H49" i="22" s="1"/>
  <c r="F48" i="22"/>
  <c r="H48" i="22" s="1"/>
  <c r="G53" i="22"/>
  <c r="F46" i="22"/>
  <c r="H46" i="22" s="1"/>
  <c r="F196" i="26"/>
  <c r="G178" i="26"/>
  <c r="G116" i="26"/>
  <c r="G114" i="26"/>
  <c r="F120" i="26"/>
  <c r="F146" i="26"/>
  <c r="F126" i="26"/>
  <c r="F83" i="26"/>
  <c r="F78" i="26" s="1"/>
  <c r="F72" i="26"/>
  <c r="G64" i="26"/>
  <c r="G63" i="26"/>
  <c r="G62" i="26"/>
  <c r="G61" i="26"/>
  <c r="G60" i="26"/>
  <c r="G59" i="26"/>
  <c r="G113" i="26"/>
  <c r="AC23" i="27"/>
  <c r="AD23" i="27"/>
  <c r="AF23" i="27" s="1"/>
  <c r="F20" i="24"/>
  <c r="G20" i="24"/>
  <c r="AF22" i="27"/>
  <c r="F103" i="26" l="1"/>
  <c r="F55" i="22"/>
  <c r="H76" i="22"/>
  <c r="F27" i="22"/>
  <c r="J55" i="22"/>
  <c r="G115" i="26"/>
  <c r="F119" i="26"/>
  <c r="F101" i="26" s="1"/>
  <c r="F187" i="26"/>
  <c r="G9" i="24"/>
  <c r="G10" i="24"/>
  <c r="G11" i="24"/>
  <c r="G12" i="24"/>
  <c r="G13" i="24"/>
  <c r="G14" i="24"/>
  <c r="G15" i="24"/>
  <c r="G16" i="24"/>
  <c r="G17" i="24"/>
  <c r="G18" i="24"/>
  <c r="G19" i="24"/>
  <c r="F15" i="24"/>
  <c r="F16" i="24"/>
  <c r="F17" i="24"/>
  <c r="F18" i="24"/>
  <c r="F19" i="24"/>
  <c r="AC25" i="27"/>
  <c r="AD25" i="27"/>
  <c r="AE25" i="27"/>
  <c r="AF25" i="27"/>
  <c r="AD24" i="27"/>
  <c r="AF24" i="27" s="1"/>
  <c r="AC24" i="27"/>
  <c r="AC17" i="27"/>
  <c r="AC18" i="27"/>
  <c r="AF18" i="27" s="1"/>
  <c r="AC19" i="27"/>
  <c r="AC20" i="27"/>
  <c r="AF20" i="27" s="1"/>
  <c r="AC21" i="27"/>
  <c r="AF17" i="27"/>
  <c r="AF19" i="27"/>
  <c r="AF21" i="27"/>
  <c r="AE19" i="27"/>
  <c r="AE21" i="27"/>
  <c r="AD19" i="27"/>
  <c r="AD20" i="27"/>
  <c r="AD21" i="27"/>
  <c r="E6" i="24"/>
  <c r="AA8" i="27"/>
  <c r="AB18" i="27"/>
  <c r="AD18" i="27"/>
  <c r="AE18" i="27" s="1"/>
  <c r="F7" i="22"/>
  <c r="E7" i="22"/>
  <c r="G9" i="22"/>
  <c r="H9" i="22"/>
  <c r="AE24" i="27" l="1"/>
  <c r="AE20" i="27"/>
  <c r="B24" i="27"/>
  <c r="B25" i="27"/>
  <c r="B9" i="27"/>
  <c r="B10" i="27"/>
  <c r="B11" i="27"/>
  <c r="B12" i="27"/>
  <c r="B13" i="27"/>
  <c r="B14" i="27"/>
  <c r="B15" i="27"/>
  <c r="B16" i="27"/>
  <c r="B17" i="27"/>
  <c r="Z8" i="27"/>
  <c r="Y8" i="27"/>
  <c r="D5" i="24"/>
  <c r="C5" i="24"/>
  <c r="Z23" i="27"/>
  <c r="AA23" i="27"/>
  <c r="AD22" i="27"/>
  <c r="AC22" i="27"/>
  <c r="AB22" i="27"/>
  <c r="AE22" i="27" l="1"/>
  <c r="D6" i="24"/>
  <c r="E104" i="26" l="1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4" i="26"/>
  <c r="G35" i="26"/>
  <c r="G36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G54" i="26"/>
  <c r="G55" i="26"/>
  <c r="G56" i="26"/>
  <c r="G57" i="26"/>
  <c r="G58" i="26"/>
  <c r="G67" i="26"/>
  <c r="G68" i="26"/>
  <c r="G69" i="26"/>
  <c r="G70" i="26"/>
  <c r="G71" i="26"/>
  <c r="G73" i="26"/>
  <c r="G74" i="26"/>
  <c r="G75" i="26"/>
  <c r="G76" i="26"/>
  <c r="G79" i="26"/>
  <c r="G80" i="26"/>
  <c r="G81" i="26"/>
  <c r="G82" i="26"/>
  <c r="G84" i="26"/>
  <c r="G85" i="26"/>
  <c r="G86" i="26"/>
  <c r="G87" i="26"/>
  <c r="G88" i="26"/>
  <c r="G89" i="26"/>
  <c r="G90" i="26"/>
  <c r="G91" i="26"/>
  <c r="G92" i="26"/>
  <c r="G93" i="26"/>
  <c r="G94" i="26"/>
  <c r="G95" i="26"/>
  <c r="G96" i="26"/>
  <c r="G97" i="26"/>
  <c r="G98" i="26"/>
  <c r="G99" i="26"/>
  <c r="G102" i="26"/>
  <c r="G105" i="26"/>
  <c r="G106" i="26"/>
  <c r="G107" i="26"/>
  <c r="G108" i="26"/>
  <c r="G109" i="26"/>
  <c r="G110" i="26"/>
  <c r="G121" i="26"/>
  <c r="G122" i="26"/>
  <c r="G123" i="26"/>
  <c r="G124" i="26"/>
  <c r="G125" i="26"/>
  <c r="G127" i="26"/>
  <c r="G128" i="26"/>
  <c r="G129" i="26"/>
  <c r="G130" i="26"/>
  <c r="G131" i="26"/>
  <c r="G132" i="26"/>
  <c r="G133" i="26"/>
  <c r="G134" i="26"/>
  <c r="G135" i="26"/>
  <c r="G136" i="26"/>
  <c r="G137" i="26"/>
  <c r="G138" i="26"/>
  <c r="G140" i="26"/>
  <c r="G142" i="26"/>
  <c r="G143" i="26"/>
  <c r="G147" i="26"/>
  <c r="G149" i="26"/>
  <c r="G152" i="26"/>
  <c r="G153" i="26"/>
  <c r="G154" i="26"/>
  <c r="G155" i="26"/>
  <c r="G158" i="26"/>
  <c r="G159" i="26"/>
  <c r="G160" i="26"/>
  <c r="G161" i="26"/>
  <c r="G163" i="26"/>
  <c r="G166" i="26"/>
  <c r="G167" i="26"/>
  <c r="G171" i="26"/>
  <c r="G172" i="26"/>
  <c r="G176" i="26"/>
  <c r="G177" i="26"/>
  <c r="G179" i="26"/>
  <c r="G180" i="26"/>
  <c r="G183" i="26"/>
  <c r="G184" i="26"/>
  <c r="G185" i="26"/>
  <c r="G188" i="26"/>
  <c r="G189" i="26"/>
  <c r="G193" i="26"/>
  <c r="G195" i="26"/>
  <c r="G197" i="26"/>
  <c r="G198" i="26"/>
  <c r="G199" i="26"/>
  <c r="G200" i="26"/>
  <c r="G203" i="26"/>
  <c r="E196" i="26"/>
  <c r="E190" i="26"/>
  <c r="E187" i="26"/>
  <c r="E165" i="26"/>
  <c r="E151" i="26"/>
  <c r="E146" i="26"/>
  <c r="E126" i="26"/>
  <c r="E120" i="26"/>
  <c r="H120" i="26" s="1"/>
  <c r="D120" i="26"/>
  <c r="E83" i="26"/>
  <c r="E66" i="26"/>
  <c r="F66" i="26"/>
  <c r="E33" i="26"/>
  <c r="D33" i="26"/>
  <c r="E9" i="26"/>
  <c r="F9" i="26"/>
  <c r="D9" i="26"/>
  <c r="D182" i="26"/>
  <c r="D181" i="26" s="1"/>
  <c r="D162" i="26"/>
  <c r="F139" i="26"/>
  <c r="D142" i="26"/>
  <c r="D141" i="26" s="1"/>
  <c r="D139" i="26" s="1"/>
  <c r="D118" i="22"/>
  <c r="D27" i="22"/>
  <c r="G52" i="22"/>
  <c r="E90" i="22"/>
  <c r="F90" i="22"/>
  <c r="D90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E104" i="22"/>
  <c r="E118" i="22"/>
  <c r="G119" i="22"/>
  <c r="G120" i="22"/>
  <c r="G121" i="22"/>
  <c r="G122" i="22"/>
  <c r="G123" i="22"/>
  <c r="G124" i="22"/>
  <c r="G125" i="22"/>
  <c r="G126" i="22"/>
  <c r="G127" i="22"/>
  <c r="G128" i="22"/>
  <c r="G129" i="22"/>
  <c r="G130" i="22"/>
  <c r="G131" i="22"/>
  <c r="G132" i="22"/>
  <c r="G133" i="22"/>
  <c r="G134" i="22"/>
  <c r="G135" i="22"/>
  <c r="G136" i="22"/>
  <c r="G137" i="22"/>
  <c r="G138" i="22"/>
  <c r="G139" i="22"/>
  <c r="G140" i="22"/>
  <c r="G141" i="22"/>
  <c r="G142" i="22"/>
  <c r="G143" i="22"/>
  <c r="G144" i="22"/>
  <c r="G145" i="22"/>
  <c r="G146" i="26" l="1"/>
  <c r="H146" i="26"/>
  <c r="E186" i="26"/>
  <c r="H187" i="26"/>
  <c r="G196" i="26"/>
  <c r="H196" i="26"/>
  <c r="E164" i="26"/>
  <c r="E162" i="26" s="1"/>
  <c r="H165" i="26"/>
  <c r="E148" i="26"/>
  <c r="E150" i="26"/>
  <c r="E103" i="26"/>
  <c r="H103" i="26" s="1"/>
  <c r="H104" i="26"/>
  <c r="F8" i="26"/>
  <c r="F65" i="26"/>
  <c r="G66" i="26"/>
  <c r="G120" i="26"/>
  <c r="D8" i="26"/>
  <c r="G33" i="26"/>
  <c r="G83" i="26"/>
  <c r="G9" i="26"/>
  <c r="E145" i="26"/>
  <c r="E8" i="26"/>
  <c r="E194" i="26"/>
  <c r="G118" i="22"/>
  <c r="E55" i="22"/>
  <c r="D55" i="22"/>
  <c r="G81" i="22"/>
  <c r="G80" i="22"/>
  <c r="E27" i="22"/>
  <c r="G47" i="22"/>
  <c r="H24" i="22"/>
  <c r="D126" i="26"/>
  <c r="D79" i="26"/>
  <c r="D83" i="26"/>
  <c r="F6" i="26" l="1"/>
  <c r="D119" i="26"/>
  <c r="D78" i="26"/>
  <c r="D104" i="22"/>
  <c r="E145" i="14" l="1"/>
  <c r="E149" i="14" s="1"/>
  <c r="E151" i="14"/>
  <c r="E152" i="14"/>
  <c r="E150" i="14"/>
  <c r="C152" i="14" l="1"/>
  <c r="C151" i="14"/>
  <c r="C150" i="14"/>
  <c r="C149" i="14"/>
  <c r="AB25" i="27" l="1"/>
  <c r="AB24" i="27"/>
  <c r="AE23" i="27"/>
  <c r="Y23" i="27"/>
  <c r="AD17" i="27"/>
  <c r="AE17" i="27" s="1"/>
  <c r="AB17" i="27"/>
  <c r="AD16" i="27"/>
  <c r="AC16" i="27"/>
  <c r="AB16" i="27"/>
  <c r="AD15" i="27"/>
  <c r="AC15" i="27"/>
  <c r="AB15" i="27"/>
  <c r="AD14" i="27"/>
  <c r="AC14" i="27"/>
  <c r="AB14" i="27"/>
  <c r="AD13" i="27"/>
  <c r="AC13" i="27"/>
  <c r="AE13" i="27" s="1"/>
  <c r="AB13" i="27"/>
  <c r="AD12" i="27"/>
  <c r="AC12" i="27"/>
  <c r="AB12" i="27"/>
  <c r="AD11" i="27"/>
  <c r="AC11" i="27"/>
  <c r="AB11" i="27"/>
  <c r="AD10" i="27"/>
  <c r="AC10" i="27"/>
  <c r="AB10" i="27"/>
  <c r="AD9" i="27"/>
  <c r="AC9" i="27"/>
  <c r="AB9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G93" i="24"/>
  <c r="F93" i="24"/>
  <c r="G92" i="24"/>
  <c r="F92" i="24"/>
  <c r="E91" i="24"/>
  <c r="E5" i="24" s="1"/>
  <c r="D91" i="24"/>
  <c r="C91" i="24"/>
  <c r="G80" i="24"/>
  <c r="F80" i="24"/>
  <c r="G79" i="24"/>
  <c r="F79" i="24"/>
  <c r="G78" i="24"/>
  <c r="F78" i="24"/>
  <c r="G77" i="24"/>
  <c r="F77" i="24"/>
  <c r="G76" i="24"/>
  <c r="F76" i="24"/>
  <c r="G75" i="24"/>
  <c r="F75" i="24"/>
  <c r="G74" i="24"/>
  <c r="F74" i="24"/>
  <c r="G73" i="24"/>
  <c r="F73" i="24"/>
  <c r="G72" i="24"/>
  <c r="F72" i="24"/>
  <c r="G71" i="24"/>
  <c r="F71" i="24"/>
  <c r="G70" i="24"/>
  <c r="F70" i="24"/>
  <c r="G69" i="24"/>
  <c r="F69" i="24"/>
  <c r="G68" i="24"/>
  <c r="F68" i="24"/>
  <c r="G67" i="24"/>
  <c r="F67" i="24"/>
  <c r="G66" i="24"/>
  <c r="F66" i="24"/>
  <c r="G65" i="24"/>
  <c r="F65" i="24"/>
  <c r="G64" i="24"/>
  <c r="F64" i="24"/>
  <c r="G63" i="24"/>
  <c r="F63" i="24"/>
  <c r="G62" i="24"/>
  <c r="F62" i="24"/>
  <c r="G61" i="24"/>
  <c r="F61" i="24"/>
  <c r="G60" i="24"/>
  <c r="F60" i="24"/>
  <c r="G59" i="24"/>
  <c r="F59" i="24"/>
  <c r="G58" i="24"/>
  <c r="F58" i="24"/>
  <c r="G57" i="24"/>
  <c r="F57" i="24"/>
  <c r="G56" i="24"/>
  <c r="F56" i="24"/>
  <c r="G55" i="24"/>
  <c r="F55" i="24"/>
  <c r="G54" i="24"/>
  <c r="F54" i="24"/>
  <c r="G53" i="24"/>
  <c r="F53" i="24"/>
  <c r="G52" i="24"/>
  <c r="F52" i="24"/>
  <c r="G51" i="24"/>
  <c r="F51" i="24"/>
  <c r="G50" i="24"/>
  <c r="F50" i="24"/>
  <c r="G49" i="24"/>
  <c r="F49" i="24"/>
  <c r="G48" i="24"/>
  <c r="F48" i="24"/>
  <c r="G47" i="24"/>
  <c r="F47" i="24"/>
  <c r="G46" i="24"/>
  <c r="F46" i="24"/>
  <c r="G45" i="24"/>
  <c r="F45" i="24"/>
  <c r="G44" i="24"/>
  <c r="F44" i="24"/>
  <c r="G43" i="24"/>
  <c r="F43" i="24"/>
  <c r="G42" i="24"/>
  <c r="F42" i="24"/>
  <c r="G41" i="24"/>
  <c r="F41" i="24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30" i="24"/>
  <c r="F30" i="24"/>
  <c r="G29" i="24"/>
  <c r="F29" i="24"/>
  <c r="G28" i="24"/>
  <c r="F28" i="24"/>
  <c r="G27" i="24"/>
  <c r="F27" i="24"/>
  <c r="G26" i="24"/>
  <c r="F26" i="24"/>
  <c r="G25" i="24"/>
  <c r="F25" i="24"/>
  <c r="G24" i="24"/>
  <c r="F24" i="24"/>
  <c r="G23" i="24"/>
  <c r="F23" i="24"/>
  <c r="G22" i="24"/>
  <c r="F22" i="24"/>
  <c r="G21" i="24"/>
  <c r="F21" i="24"/>
  <c r="F14" i="24"/>
  <c r="F13" i="24"/>
  <c r="F12" i="24"/>
  <c r="F11" i="24"/>
  <c r="F10" i="24"/>
  <c r="F9" i="24"/>
  <c r="G8" i="24"/>
  <c r="F8" i="24"/>
  <c r="G7" i="24"/>
  <c r="F7" i="24"/>
  <c r="G6" i="24"/>
  <c r="C6" i="24"/>
  <c r="F202" i="26"/>
  <c r="E201" i="26"/>
  <c r="D194" i="26"/>
  <c r="J118" i="22"/>
  <c r="F182" i="26"/>
  <c r="G165" i="26"/>
  <c r="F157" i="26"/>
  <c r="F156" i="26" s="1"/>
  <c r="E157" i="26"/>
  <c r="E156" i="26" s="1"/>
  <c r="D157" i="26"/>
  <c r="D156" i="26" s="1"/>
  <c r="D148" i="26" s="1"/>
  <c r="F151" i="26"/>
  <c r="H151" i="26" s="1"/>
  <c r="F145" i="26"/>
  <c r="E144" i="26"/>
  <c r="D144" i="26"/>
  <c r="E141" i="26"/>
  <c r="G141" i="26" s="1"/>
  <c r="H132" i="26"/>
  <c r="H131" i="26"/>
  <c r="H129" i="26"/>
  <c r="H128" i="26"/>
  <c r="H127" i="26"/>
  <c r="E119" i="26"/>
  <c r="E101" i="26" s="1"/>
  <c r="D111" i="26"/>
  <c r="D101" i="26" s="1"/>
  <c r="H85" i="26"/>
  <c r="H84" i="26"/>
  <c r="H82" i="26"/>
  <c r="H81" i="26"/>
  <c r="E78" i="26"/>
  <c r="H76" i="26"/>
  <c r="H75" i="26"/>
  <c r="H74" i="26"/>
  <c r="H73" i="26"/>
  <c r="E72" i="26"/>
  <c r="E65" i="26" s="1"/>
  <c r="D72" i="26"/>
  <c r="H70" i="26"/>
  <c r="H69" i="26"/>
  <c r="H67" i="26"/>
  <c r="D66" i="26"/>
  <c r="H31" i="26"/>
  <c r="H30" i="26"/>
  <c r="H150" i="22"/>
  <c r="G150" i="22"/>
  <c r="H147" i="22"/>
  <c r="H145" i="22"/>
  <c r="H144" i="22"/>
  <c r="H143" i="22"/>
  <c r="H142" i="22"/>
  <c r="H141" i="22"/>
  <c r="H139" i="22"/>
  <c r="H124" i="22"/>
  <c r="H120" i="22"/>
  <c r="H115" i="22"/>
  <c r="H113" i="22"/>
  <c r="H108" i="22"/>
  <c r="H107" i="22"/>
  <c r="G105" i="22"/>
  <c r="G104" i="22" s="1"/>
  <c r="G99" i="22"/>
  <c r="G98" i="22"/>
  <c r="G97" i="22"/>
  <c r="G96" i="22"/>
  <c r="H95" i="22"/>
  <c r="G95" i="22"/>
  <c r="H94" i="22"/>
  <c r="G94" i="22"/>
  <c r="D93" i="22"/>
  <c r="G92" i="22"/>
  <c r="H91" i="22"/>
  <c r="H90" i="22" s="1"/>
  <c r="G91" i="22"/>
  <c r="G79" i="22"/>
  <c r="G78" i="22"/>
  <c r="G77" i="22"/>
  <c r="G76" i="22"/>
  <c r="G74" i="22"/>
  <c r="G73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1" i="22"/>
  <c r="G50" i="22"/>
  <c r="G49" i="22"/>
  <c r="G48" i="22"/>
  <c r="G46" i="22"/>
  <c r="G45" i="22"/>
  <c r="G44" i="22"/>
  <c r="G43" i="22"/>
  <c r="G42" i="22"/>
  <c r="G41" i="22"/>
  <c r="G40" i="22"/>
  <c r="G39" i="22"/>
  <c r="G38" i="22"/>
  <c r="G37" i="22"/>
  <c r="G36" i="22"/>
  <c r="G33" i="22"/>
  <c r="G31" i="22"/>
  <c r="G30" i="22"/>
  <c r="G28" i="22"/>
  <c r="G24" i="22"/>
  <c r="H23" i="22"/>
  <c r="H22" i="22" s="1"/>
  <c r="G23" i="22"/>
  <c r="G22" i="22" s="1"/>
  <c r="D22" i="22"/>
  <c r="F20" i="22"/>
  <c r="E20" i="22"/>
  <c r="D20" i="22"/>
  <c r="G19" i="22"/>
  <c r="G18" i="22"/>
  <c r="H17" i="22"/>
  <c r="G17" i="22"/>
  <c r="H16" i="22"/>
  <c r="G16" i="22"/>
  <c r="G15" i="22"/>
  <c r="G14" i="22"/>
  <c r="G13" i="22"/>
  <c r="G12" i="22"/>
  <c r="G11" i="22"/>
  <c r="F10" i="22"/>
  <c r="E10" i="22"/>
  <c r="D10" i="22"/>
  <c r="H8" i="22"/>
  <c r="G8" i="22"/>
  <c r="D7" i="22"/>
  <c r="G145" i="26" l="1"/>
  <c r="H145" i="26"/>
  <c r="J104" i="22"/>
  <c r="F181" i="26"/>
  <c r="H20" i="22"/>
  <c r="G93" i="22"/>
  <c r="D6" i="22"/>
  <c r="AC8" i="27"/>
  <c r="AF16" i="27"/>
  <c r="AE14" i="27"/>
  <c r="AF11" i="27"/>
  <c r="AF12" i="27"/>
  <c r="AB8" i="27"/>
  <c r="AE10" i="27"/>
  <c r="AE12" i="27"/>
  <c r="AF14" i="27"/>
  <c r="AE15" i="27"/>
  <c r="AE9" i="27"/>
  <c r="Y28" i="27"/>
  <c r="H28" i="27"/>
  <c r="L28" i="27"/>
  <c r="P28" i="27"/>
  <c r="T28" i="27"/>
  <c r="X28" i="27"/>
  <c r="AB23" i="27"/>
  <c r="M28" i="27"/>
  <c r="U28" i="27"/>
  <c r="V28" i="27"/>
  <c r="I28" i="27"/>
  <c r="Q28" i="27"/>
  <c r="J28" i="27"/>
  <c r="N28" i="27"/>
  <c r="R28" i="27"/>
  <c r="Z28" i="27"/>
  <c r="K28" i="27"/>
  <c r="O28" i="27"/>
  <c r="S28" i="27"/>
  <c r="W28" i="27"/>
  <c r="AA28" i="27"/>
  <c r="F91" i="24"/>
  <c r="G151" i="26"/>
  <c r="F169" i="26"/>
  <c r="G170" i="26"/>
  <c r="G126" i="26"/>
  <c r="G191" i="26"/>
  <c r="G192" i="26"/>
  <c r="G182" i="26"/>
  <c r="G181" i="26" s="1"/>
  <c r="G72" i="26"/>
  <c r="G78" i="26"/>
  <c r="G157" i="26"/>
  <c r="F174" i="26"/>
  <c r="G174" i="26" s="1"/>
  <c r="G175" i="26"/>
  <c r="F186" i="26"/>
  <c r="G187" i="26"/>
  <c r="G202" i="26"/>
  <c r="H72" i="26"/>
  <c r="E139" i="26"/>
  <c r="G139" i="26" s="1"/>
  <c r="G90" i="22"/>
  <c r="G10" i="22"/>
  <c r="E6" i="22"/>
  <c r="H126" i="26"/>
  <c r="F144" i="26"/>
  <c r="H144" i="26" s="1"/>
  <c r="F164" i="26"/>
  <c r="G91" i="24"/>
  <c r="D173" i="26"/>
  <c r="F150" i="26"/>
  <c r="H78" i="26"/>
  <c r="H83" i="26"/>
  <c r="D65" i="26"/>
  <c r="D6" i="26" s="1"/>
  <c r="H33" i="26"/>
  <c r="E6" i="26"/>
  <c r="H9" i="26"/>
  <c r="H10" i="22"/>
  <c r="H138" i="22"/>
  <c r="H55" i="22"/>
  <c r="G20" i="22"/>
  <c r="H7" i="22"/>
  <c r="AF9" i="27"/>
  <c r="AF10" i="27"/>
  <c r="AE11" i="27"/>
  <c r="AE16" i="27"/>
  <c r="AD8" i="27"/>
  <c r="G28" i="27"/>
  <c r="F6" i="24"/>
  <c r="E111" i="26"/>
  <c r="G111" i="26" s="1"/>
  <c r="H66" i="26"/>
  <c r="F201" i="26"/>
  <c r="F6" i="22"/>
  <c r="G7" i="22"/>
  <c r="G35" i="22"/>
  <c r="G55" i="22"/>
  <c r="G186" i="26" l="1"/>
  <c r="H186" i="26"/>
  <c r="G169" i="26"/>
  <c r="H169" i="26"/>
  <c r="G164" i="26"/>
  <c r="H164" i="26"/>
  <c r="G150" i="26"/>
  <c r="H150" i="26"/>
  <c r="F173" i="26"/>
  <c r="G144" i="26"/>
  <c r="G201" i="26"/>
  <c r="F194" i="26"/>
  <c r="G194" i="26" s="1"/>
  <c r="AD28" i="27"/>
  <c r="AC28" i="27"/>
  <c r="AB28" i="27"/>
  <c r="G5" i="24"/>
  <c r="E5" i="26"/>
  <c r="G119" i="26"/>
  <c r="G101" i="26" s="1"/>
  <c r="G156" i="26"/>
  <c r="F162" i="26"/>
  <c r="F190" i="26"/>
  <c r="H190" i="26" s="1"/>
  <c r="H65" i="26"/>
  <c r="G65" i="26"/>
  <c r="H119" i="26"/>
  <c r="D5" i="26"/>
  <c r="G8" i="26"/>
  <c r="F5" i="24"/>
  <c r="F148" i="26"/>
  <c r="H8" i="26"/>
  <c r="G6" i="26"/>
  <c r="AF8" i="27"/>
  <c r="AE8" i="27"/>
  <c r="H27" i="22"/>
  <c r="G27" i="22"/>
  <c r="H6" i="22"/>
  <c r="G6" i="22"/>
  <c r="C119" i="14"/>
  <c r="C94" i="14"/>
  <c r="C93" i="14" s="1"/>
  <c r="D94" i="14"/>
  <c r="C91" i="14"/>
  <c r="C71" i="14"/>
  <c r="C64" i="14"/>
  <c r="C57" i="14"/>
  <c r="C52" i="14"/>
  <c r="C9" i="14"/>
  <c r="C15" i="14" s="1"/>
  <c r="F5" i="26" l="1"/>
  <c r="G162" i="26"/>
  <c r="H162" i="26"/>
  <c r="G190" i="26"/>
  <c r="G173" i="26"/>
  <c r="AF28" i="27"/>
  <c r="AE28" i="27"/>
  <c r="G148" i="26"/>
  <c r="H6" i="26"/>
  <c r="H101" i="26"/>
  <c r="H194" i="26"/>
  <c r="H148" i="26"/>
  <c r="C68" i="14"/>
  <c r="H122" i="14"/>
  <c r="G122" i="14"/>
  <c r="H5" i="26" l="1"/>
  <c r="G5" i="26"/>
  <c r="H45" i="14" l="1"/>
  <c r="H46" i="14"/>
  <c r="H47" i="14"/>
  <c r="H48" i="14"/>
  <c r="H49" i="14"/>
  <c r="G45" i="14"/>
  <c r="G46" i="14"/>
  <c r="G47" i="14"/>
  <c r="G48" i="14"/>
  <c r="G49" i="14"/>
  <c r="H138" i="14"/>
  <c r="H139" i="14"/>
  <c r="H140" i="14"/>
  <c r="H142" i="14"/>
  <c r="H143" i="14"/>
  <c r="H144" i="14"/>
  <c r="H145" i="14"/>
  <c r="H146" i="14"/>
  <c r="H147" i="14"/>
  <c r="H148" i="14"/>
  <c r="G138" i="14"/>
  <c r="G139" i="14"/>
  <c r="G140" i="14"/>
  <c r="G142" i="14"/>
  <c r="G143" i="14"/>
  <c r="G144" i="14"/>
  <c r="G145" i="14"/>
  <c r="G146" i="14"/>
  <c r="G147" i="14"/>
  <c r="G148" i="14"/>
  <c r="E141" i="14"/>
  <c r="F141" i="14"/>
  <c r="E137" i="14"/>
  <c r="F137" i="14"/>
  <c r="G129" i="14"/>
  <c r="G130" i="14"/>
  <c r="G131" i="14"/>
  <c r="G133" i="14"/>
  <c r="G134" i="14"/>
  <c r="G135" i="14"/>
  <c r="H121" i="14"/>
  <c r="H123" i="14"/>
  <c r="G121" i="14"/>
  <c r="G123" i="14"/>
  <c r="H72" i="14"/>
  <c r="H73" i="14"/>
  <c r="H74" i="14"/>
  <c r="H75" i="14"/>
  <c r="H77" i="14"/>
  <c r="H78" i="14"/>
  <c r="H80" i="14"/>
  <c r="H81" i="14"/>
  <c r="H82" i="14"/>
  <c r="H83" i="14"/>
  <c r="H84" i="14"/>
  <c r="H85" i="14"/>
  <c r="H86" i="14"/>
  <c r="H87" i="14"/>
  <c r="H88" i="14"/>
  <c r="H92" i="14"/>
  <c r="H95" i="14"/>
  <c r="H96" i="14"/>
  <c r="H97" i="14"/>
  <c r="H98" i="14"/>
  <c r="H99" i="14"/>
  <c r="H100" i="14"/>
  <c r="H101" i="14"/>
  <c r="H105" i="14"/>
  <c r="H106" i="14"/>
  <c r="H107" i="14"/>
  <c r="H108" i="14"/>
  <c r="H110" i="14"/>
  <c r="H111" i="14"/>
  <c r="H112" i="14"/>
  <c r="H113" i="14"/>
  <c r="H116" i="14"/>
  <c r="G72" i="14"/>
  <c r="G73" i="14"/>
  <c r="G74" i="14"/>
  <c r="G75" i="14"/>
  <c r="G77" i="14"/>
  <c r="G78" i="14"/>
  <c r="G80" i="14"/>
  <c r="G81" i="14"/>
  <c r="G82" i="14"/>
  <c r="G83" i="14"/>
  <c r="G84" i="14"/>
  <c r="G85" i="14"/>
  <c r="G86" i="14"/>
  <c r="G87" i="14"/>
  <c r="G88" i="14"/>
  <c r="G92" i="14"/>
  <c r="G95" i="14"/>
  <c r="G96" i="14"/>
  <c r="G97" i="14"/>
  <c r="G98" i="14"/>
  <c r="G99" i="14"/>
  <c r="G100" i="14"/>
  <c r="G101" i="14"/>
  <c r="G105" i="14"/>
  <c r="G106" i="14"/>
  <c r="G107" i="14"/>
  <c r="G108" i="14"/>
  <c r="G110" i="14"/>
  <c r="G111" i="14"/>
  <c r="G112" i="14"/>
  <c r="G113" i="14"/>
  <c r="G116" i="14"/>
  <c r="H54" i="14"/>
  <c r="H55" i="14"/>
  <c r="H59" i="14"/>
  <c r="H66" i="14"/>
  <c r="H67" i="14"/>
  <c r="H10" i="14"/>
  <c r="H11" i="14"/>
  <c r="H12" i="14"/>
  <c r="H13" i="14"/>
  <c r="H14" i="14"/>
  <c r="H17" i="14"/>
  <c r="H18" i="14"/>
  <c r="H19" i="14"/>
  <c r="H21" i="14"/>
  <c r="H24" i="14"/>
  <c r="H26" i="14"/>
  <c r="H27" i="14"/>
  <c r="H28" i="14"/>
  <c r="H30" i="14"/>
  <c r="H32" i="14"/>
  <c r="H34" i="14"/>
  <c r="H151" i="14" l="1"/>
  <c r="H141" i="14"/>
  <c r="G152" i="14"/>
  <c r="G141" i="14"/>
  <c r="G151" i="14"/>
  <c r="H152" i="14"/>
  <c r="H150" i="14"/>
  <c r="H149" i="14"/>
  <c r="G149" i="14"/>
  <c r="G150" i="14"/>
  <c r="G137" i="14"/>
  <c r="H137" i="14"/>
  <c r="H8" i="14"/>
  <c r="G18" i="14"/>
  <c r="G19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4" i="14"/>
  <c r="G8" i="14"/>
  <c r="D109" i="14" l="1"/>
  <c r="E109" i="14"/>
  <c r="F109" i="14"/>
  <c r="C109" i="14"/>
  <c r="D104" i="14"/>
  <c r="D114" i="14" s="1"/>
  <c r="E104" i="14"/>
  <c r="E114" i="14" s="1"/>
  <c r="F104" i="14"/>
  <c r="C104" i="14"/>
  <c r="C114" i="14" s="1"/>
  <c r="D93" i="14"/>
  <c r="E94" i="14"/>
  <c r="E93" i="14" s="1"/>
  <c r="F94" i="14"/>
  <c r="D91" i="14"/>
  <c r="D102" i="14" s="1"/>
  <c r="E91" i="14"/>
  <c r="F91" i="14"/>
  <c r="D71" i="14"/>
  <c r="E71" i="14"/>
  <c r="F71" i="14"/>
  <c r="D79" i="14"/>
  <c r="D76" i="14" s="1"/>
  <c r="E79" i="14"/>
  <c r="E76" i="14" s="1"/>
  <c r="F79" i="14"/>
  <c r="C79" i="14"/>
  <c r="E119" i="14"/>
  <c r="F119" i="14"/>
  <c r="D89" i="14" l="1"/>
  <c r="D115" i="14" s="1"/>
  <c r="D117" i="14" s="1"/>
  <c r="E89" i="14"/>
  <c r="C76" i="14"/>
  <c r="C89" i="14" s="1"/>
  <c r="C102" i="14"/>
  <c r="G119" i="14"/>
  <c r="H119" i="14"/>
  <c r="F76" i="14"/>
  <c r="F89" i="14" s="1"/>
  <c r="H79" i="14"/>
  <c r="G79" i="14"/>
  <c r="H71" i="14"/>
  <c r="G71" i="14"/>
  <c r="G91" i="14"/>
  <c r="H91" i="14"/>
  <c r="F93" i="14"/>
  <c r="F102" i="14" s="1"/>
  <c r="G94" i="14"/>
  <c r="H94" i="14"/>
  <c r="G104" i="14"/>
  <c r="H104" i="14"/>
  <c r="H109" i="14"/>
  <c r="G109" i="14"/>
  <c r="F114" i="14"/>
  <c r="E102" i="14"/>
  <c r="E50" i="14"/>
  <c r="F50" i="14"/>
  <c r="C50" i="14"/>
  <c r="D145" i="14"/>
  <c r="C145" i="14"/>
  <c r="D141" i="14"/>
  <c r="C141" i="14"/>
  <c r="D137" i="14"/>
  <c r="C137" i="14"/>
  <c r="D132" i="14"/>
  <c r="E132" i="14"/>
  <c r="F132" i="14"/>
  <c r="C132" i="14"/>
  <c r="D128" i="14"/>
  <c r="E128" i="14"/>
  <c r="F128" i="14"/>
  <c r="C128" i="14"/>
  <c r="E64" i="14"/>
  <c r="F64" i="14"/>
  <c r="E57" i="14"/>
  <c r="F57" i="14"/>
  <c r="E52" i="14"/>
  <c r="F52" i="14"/>
  <c r="C25" i="14"/>
  <c r="E25" i="14"/>
  <c r="F25" i="14"/>
  <c r="E22" i="14"/>
  <c r="E42" i="14" s="1"/>
  <c r="F22" i="14"/>
  <c r="C22" i="14"/>
  <c r="C42" i="14" s="1"/>
  <c r="F68" i="14" l="1"/>
  <c r="E115" i="14"/>
  <c r="E117" i="14" s="1"/>
  <c r="C115" i="14"/>
  <c r="C117" i="14" s="1"/>
  <c r="H25" i="14"/>
  <c r="H22" i="14"/>
  <c r="F42" i="14"/>
  <c r="H64" i="14"/>
  <c r="G128" i="14"/>
  <c r="G132" i="14"/>
  <c r="H114" i="14"/>
  <c r="G114" i="14"/>
  <c r="H76" i="14"/>
  <c r="G76" i="14"/>
  <c r="H57" i="14"/>
  <c r="H89" i="14"/>
  <c r="G89" i="14"/>
  <c r="H93" i="14"/>
  <c r="G93" i="14"/>
  <c r="H52" i="14"/>
  <c r="G102" i="14"/>
  <c r="H102" i="14"/>
  <c r="H50" i="14"/>
  <c r="G50" i="14"/>
  <c r="G22" i="14"/>
  <c r="G25" i="14"/>
  <c r="F115" i="14"/>
  <c r="E68" i="14"/>
  <c r="E16" i="14"/>
  <c r="F16" i="14"/>
  <c r="C16" i="14"/>
  <c r="C31" i="14" s="1"/>
  <c r="C36" i="14" s="1"/>
  <c r="C39" i="14" s="1"/>
  <c r="E9" i="14"/>
  <c r="F9" i="14"/>
  <c r="C43" i="14"/>
  <c r="E15" i="14" l="1"/>
  <c r="E43" i="14"/>
  <c r="G42" i="14"/>
  <c r="H42" i="14"/>
  <c r="H9" i="14"/>
  <c r="F43" i="14"/>
  <c r="H16" i="14"/>
  <c r="H68" i="14"/>
  <c r="F117" i="14"/>
  <c r="G115" i="14"/>
  <c r="H115" i="14"/>
  <c r="G9" i="14"/>
  <c r="G16" i="14"/>
  <c r="G15" i="14" l="1"/>
  <c r="E31" i="14"/>
  <c r="H31" i="14" s="1"/>
  <c r="H15" i="14"/>
  <c r="G43" i="14"/>
  <c r="H43" i="14"/>
  <c r="H117" i="14"/>
  <c r="G117" i="14"/>
  <c r="E36" i="14" l="1"/>
  <c r="H36" i="14" s="1"/>
  <c r="G31" i="14"/>
  <c r="G36" i="14" l="1"/>
  <c r="E39" i="14"/>
  <c r="H39" i="14" s="1"/>
  <c r="G39" i="14" l="1"/>
  <c r="G103" i="26"/>
  <c r="G104" i="26"/>
</calcChain>
</file>

<file path=xl/sharedStrings.xml><?xml version="1.0" encoding="utf-8"?>
<sst xmlns="http://schemas.openxmlformats.org/spreadsheetml/2006/main" count="815" uniqueCount="480">
  <si>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</si>
  <si>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</si>
  <si>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</si>
  <si>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</si>
  <si>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</si>
  <si>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</si>
  <si>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</si>
  <si>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</si>
  <si>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</si>
  <si>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</si>
  <si>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</si>
  <si>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</si>
  <si>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</si>
  <si>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</si>
  <si>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</si>
  <si>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</si>
  <si>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</si>
  <si>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інші платежі (розшифрувати)</t>
  </si>
  <si>
    <t>Фінансовий результат до оподаткування</t>
  </si>
  <si>
    <t>(ініціали, прізвище)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</si>
  <si>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</si>
  <si>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</si>
  <si>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</si>
  <si>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</si>
  <si>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</si>
  <si>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</si>
  <si>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</si>
  <si>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</si>
  <si>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</si>
  <si>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</si>
  <si>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</si>
  <si>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</si>
  <si>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</si>
  <si>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</si>
  <si>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</si>
  <si>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</si>
  <si>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</si>
  <si>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</si>
  <si>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Чистий рух коштів від операційної діяльності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</si>
  <si>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</si>
  <si>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</si>
  <si>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</si>
  <si>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</si>
  <si>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</si>
  <si>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</si>
  <si>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</si>
  <si>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</si>
  <si>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</si>
  <si>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</si>
  <si>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</si>
  <si>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</si>
  <si>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</si>
  <si>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</si>
  <si>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</si>
  <si>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</si>
  <si>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 xml:space="preserve">Надходження грошових коштів від операційної діяльності 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</si>
  <si>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</si>
  <si>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</si>
  <si>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</si>
  <si>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</si>
  <si>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</si>
  <si>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</si>
  <si>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 xml:space="preserve">Надходження грошових коштів від інвестиційної діяльності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</si>
  <si>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</si>
  <si>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</si>
  <si>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</si>
  <si>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</si>
  <si>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</si>
  <si>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</si>
  <si>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</si>
  <si>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</si>
  <si>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</si>
  <si>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</si>
  <si>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</si>
  <si>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</si>
  <si>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</si>
  <si>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</si>
  <si>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</si>
  <si>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</si>
  <si>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</si>
  <si>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</si>
  <si>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</si>
  <si>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</si>
  <si>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</si>
  <si>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</si>
  <si>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</si>
  <si>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</si>
  <si>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</si>
  <si>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</si>
  <si>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</si>
  <si>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</si>
  <si>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 xml:space="preserve">єдиний внесок на загальнообов'язкове державне соціальне страхування    </t>
  </si>
  <si>
    <t>Надходження від відсотків за залишками коштів на поточних рахунках</t>
  </si>
  <si>
    <t>Витрачання на придбання необоротних активів, у тому числі: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</si>
  <si>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</si>
  <si>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</si>
  <si>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</si>
  <si>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</si>
  <si>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</si>
  <si>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</si>
  <si>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</si>
  <si>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</si>
  <si>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</si>
  <si>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</si>
  <si>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</si>
  <si>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</si>
  <si>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</si>
  <si>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</si>
  <si>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</si>
  <si>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</si>
  <si>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</si>
  <si>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</si>
  <si>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</si>
  <si>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</si>
  <si>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</si>
  <si>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</si>
  <si>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</si>
  <si>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</si>
  <si>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</si>
  <si>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</si>
  <si>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</si>
  <si>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</si>
  <si>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</si>
  <si>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</si>
  <si>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</si>
  <si>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</si>
  <si>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</si>
  <si>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</si>
  <si>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</si>
  <si>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</si>
  <si>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</si>
  <si>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</si>
  <si>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</si>
  <si>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</si>
  <si>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</si>
  <si>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</si>
  <si>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Придбання (створення) нематеріальних активів, усього, у т.ч.:</t>
  </si>
  <si>
    <t xml:space="preserve">Інші надходження (розшифрувати) </t>
  </si>
  <si>
    <t>Розділ І. Формування фінансових результатів</t>
  </si>
  <si>
    <t>Розділ IІ. Розрахунки з бюджетом</t>
  </si>
  <si>
    <t>Розділ ІІІ. Рух грошових коштів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</si>
  <si>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</si>
  <si>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</si>
  <si>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</si>
  <si>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</si>
  <si>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</si>
  <si>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</si>
  <si>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3.1</t>
  </si>
  <si>
    <t>4.</t>
  </si>
  <si>
    <t>4.1</t>
  </si>
  <si>
    <t>5.</t>
  </si>
  <si>
    <t>6.1</t>
  </si>
  <si>
    <t>6.2</t>
  </si>
  <si>
    <t>Витрачання на погашення позик/кредитів/облігацій/векселів</t>
  </si>
  <si>
    <t>Надходження від відсотків за залишками коштів на депозитних рахунках</t>
  </si>
  <si>
    <t>5.1</t>
  </si>
  <si>
    <t>5.2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</si>
  <si>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</si>
  <si>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</si>
  <si>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</si>
  <si>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</si>
  <si>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</si>
  <si>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</si>
  <si>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</si>
  <si>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</si>
  <si>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</si>
  <si>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</si>
  <si>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</si>
  <si>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Інші операційні витрати: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</si>
  <si>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</si>
  <si>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</si>
  <si>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</si>
  <si>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</si>
  <si>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</si>
  <si>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</si>
  <si>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надходження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</si>
  <si>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</si>
  <si>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</si>
  <si>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</si>
  <si>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 xml:space="preserve">Нараховані до сплати податки та збори до Державного бюджету України (податкові платежі) </t>
  </si>
  <si>
    <t>І півріччя 2021 року</t>
  </si>
  <si>
    <t>факт                        І півріччя 2020 року</t>
  </si>
  <si>
    <t>план                      І півріччя 2021 року</t>
  </si>
  <si>
    <t>факт                        І півріччя 2021 року</t>
  </si>
  <si>
    <t>Звітний період (І півріччя)</t>
  </si>
  <si>
    <t xml:space="preserve">кошти державного бюджету від Національної служби здоров’я України </t>
  </si>
  <si>
    <t>кошти медичної субвенції з державного бюджету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</si>
  <si>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</si>
  <si>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кошти бюджету ВМТГ/ кошти бюджету ВМОТГ</t>
  </si>
  <si>
    <r>
      <t>кошти державного бюджету</t>
    </r>
    <r>
      <rPr>
        <i/>
        <sz val="14"/>
        <color indexed="8"/>
        <rFont val="Times New Roman"/>
        <family val="1"/>
        <charset val="204"/>
      </rPr>
      <t xml:space="preserve"> (відшкодування лікарям - інтернам за проходження інтернатури)</t>
    </r>
  </si>
  <si>
    <t>централізоване постачання лікарських засобів та виробів медичного призначення від МОЗ, Укрмедпостач тощо  в натуральній формі</t>
  </si>
  <si>
    <t>благодійна допомога в натуральному еквіваленті</t>
  </si>
  <si>
    <r>
      <t>кошти орендарів</t>
    </r>
    <r>
      <rPr>
        <i/>
        <sz val="14"/>
        <rFont val="Times New Roman"/>
        <family val="1"/>
        <charset val="204"/>
      </rPr>
      <t xml:space="preserve"> (за енергоносії, оренду майна)</t>
    </r>
  </si>
  <si>
    <t>благодійна допомога в грошовому еквіваленті</t>
  </si>
  <si>
    <r>
      <t xml:space="preserve">реалізації майна </t>
    </r>
    <r>
      <rPr>
        <i/>
        <sz val="14"/>
        <rFont val="Times New Roman"/>
        <family val="1"/>
        <charset val="204"/>
      </rPr>
      <t>(кошти за деревину та металобрухт)</t>
    </r>
    <r>
      <rPr>
        <sz val="14"/>
        <rFont val="Times New Roman"/>
        <family val="1"/>
        <charset val="204"/>
      </rPr>
      <t xml:space="preserve"> </t>
    </r>
  </si>
  <si>
    <t>нарахування амортизації на безоплатно отримані активи</t>
  </si>
  <si>
    <t>нарахування амортизації на  активи отримані як цільове фінансування</t>
  </si>
  <si>
    <t>Матеріальні витрати, усього у т.ч.</t>
  </si>
  <si>
    <t>медикаменти та перевязувальні матеріали</t>
  </si>
  <si>
    <t>антисептичні та дезінфекційні засоби</t>
  </si>
  <si>
    <t>туберкулін, БЦЖ</t>
  </si>
  <si>
    <t>витратні матеріали</t>
  </si>
  <si>
    <t xml:space="preserve">засоби індивідуального захисту </t>
  </si>
  <si>
    <t>Тест-системи</t>
  </si>
  <si>
    <t>Тест-смужки для глюкометрів</t>
  </si>
  <si>
    <t>канцтовари (папір А4)</t>
  </si>
  <si>
    <t>медичні бланки</t>
  </si>
  <si>
    <t>рецептурні бланки</t>
  </si>
  <si>
    <t>миючі засоби</t>
  </si>
  <si>
    <t>бензин</t>
  </si>
  <si>
    <t>дистильована вода для лабораторії</t>
  </si>
  <si>
    <t>запасні частини</t>
  </si>
  <si>
    <t>господарські товари,електрозберігаючі лампочки</t>
  </si>
  <si>
    <t>будівельні матеріали</t>
  </si>
  <si>
    <t xml:space="preserve">оплата теплопостачання </t>
  </si>
  <si>
    <t xml:space="preserve">оплата водопостачання та водовідведення </t>
  </si>
  <si>
    <t>оплата електроенергії</t>
  </si>
  <si>
    <t>оплата природнього газу</t>
  </si>
  <si>
    <t>вивіз сміття</t>
  </si>
  <si>
    <t>програма "Стоп-грипп" медикаменти</t>
  </si>
  <si>
    <t>тест-системи</t>
  </si>
  <si>
    <t>тест-смужки для глюкометрів</t>
  </si>
  <si>
    <t>поточний ремонт медичного обладнання</t>
  </si>
  <si>
    <t>заправка картриджів  та ремонт комп"ютерної техніки</t>
  </si>
  <si>
    <t>поточний ремонт автомобілів</t>
  </si>
  <si>
    <t>повірка медичного обладнання</t>
  </si>
  <si>
    <t>технічне обслуговування підйомника</t>
  </si>
  <si>
    <t>телекомунікаційні послуги</t>
  </si>
  <si>
    <t>оплата за оренду по вул. Я.Шепеля,23</t>
  </si>
  <si>
    <t>послуги охорони</t>
  </si>
  <si>
    <t>послуги страхування</t>
  </si>
  <si>
    <t>послуги по встановленню перегородок зі скла</t>
  </si>
  <si>
    <t>послуги з утримання будівель</t>
  </si>
  <si>
    <t>послуги з інформатизації</t>
  </si>
  <si>
    <t>послуги з утилізації засобів індивідуального захисту</t>
  </si>
  <si>
    <t>послуги архіва</t>
  </si>
  <si>
    <t>дератизація</t>
  </si>
  <si>
    <t>ремонт охоронної сигналізації</t>
  </si>
  <si>
    <t>технічне обстеження будівель</t>
  </si>
  <si>
    <t>послуги лабораторій</t>
  </si>
  <si>
    <t>канцелярські товари</t>
  </si>
  <si>
    <t>витрати на підвищення кваліфікації та перепідготовки кадрів</t>
  </si>
  <si>
    <t>супровід програм</t>
  </si>
  <si>
    <t>поточний ремонт приміщення</t>
  </si>
  <si>
    <t>формова обрізка дерев</t>
  </si>
  <si>
    <t xml:space="preserve">комісія за касове обслуговування </t>
  </si>
  <si>
    <t>асфальтування території</t>
  </si>
  <si>
    <t>оплата теплопостачання</t>
  </si>
  <si>
    <t>влаштування локальної мережі</t>
  </si>
  <si>
    <t>часткове списання вартості періодичних видань</t>
  </si>
  <si>
    <t>адміністративний збір</t>
  </si>
  <si>
    <t xml:space="preserve">безкоштовне забезпечення технічними та іншими засобами осіб з інвалідністю,які є жителями міста Вінниці,відповідно до їх індивідуальних програм реабілітації </t>
  </si>
  <si>
    <t xml:space="preserve">безкоштовне забезпечення лікувальним харчуванням при фенілкетонурії </t>
  </si>
  <si>
    <t>лікарські засоби централізованого постачання</t>
  </si>
  <si>
    <t>імунобіологічні препарати централізованого постачання</t>
  </si>
  <si>
    <t>бланки лікарняних листів</t>
  </si>
  <si>
    <t>інші матеріали</t>
  </si>
  <si>
    <t>резервний фонд</t>
  </si>
  <si>
    <t>відшкодування пільгових пенсій (1 чол.)</t>
  </si>
  <si>
    <t>витрати на відрядження</t>
  </si>
  <si>
    <t>банківське обслуговування</t>
  </si>
  <si>
    <t>закриття податкового кредиту</t>
  </si>
  <si>
    <t xml:space="preserve">безкоштовне забезпечення продуктами дитячого харчування </t>
  </si>
  <si>
    <t>електромонтажні роботи</t>
  </si>
  <si>
    <t>послуги з навчання</t>
  </si>
  <si>
    <t>послуги з оцінки нерухомого майна</t>
  </si>
  <si>
    <t>послуги по зрізці аварійних дерев</t>
  </si>
  <si>
    <t>формована обрізка дерев</t>
  </si>
  <si>
    <t xml:space="preserve">гіпертонія </t>
  </si>
  <si>
    <t>відшкодування коштів на забезпечення імуносупресорами хворих після трансплантації органів (нирки, або печінки, або серця)</t>
  </si>
  <si>
    <t>відшкодування коштів на пільгові категорії громадян (рецепти)</t>
  </si>
  <si>
    <t>1.1.1</t>
  </si>
  <si>
    <t>1.1.2</t>
  </si>
  <si>
    <t>1.1.3</t>
  </si>
  <si>
    <t xml:space="preserve">Амортизація </t>
  </si>
  <si>
    <t>1.1.5</t>
  </si>
  <si>
    <t>полуги з утилізації засобів індивідуального захисту</t>
  </si>
  <si>
    <t>1.2.1</t>
  </si>
  <si>
    <t>1.2.2</t>
  </si>
  <si>
    <t>1.2.3</t>
  </si>
  <si>
    <t>1.2.4</t>
  </si>
  <si>
    <t>1.2.5</t>
  </si>
  <si>
    <t>Інші адміністративні витрати, в т.ч.:</t>
  </si>
  <si>
    <t>1.3.2</t>
  </si>
  <si>
    <t>1.3.3</t>
  </si>
  <si>
    <t>Нарахування на зарплату допоміжного персоналу</t>
  </si>
  <si>
    <t>1.3.5</t>
  </si>
  <si>
    <t>афальтування території</t>
  </si>
  <si>
    <t>Кошти  бюджету ВМТГ/кошти бюджету ВМОТГ</t>
  </si>
  <si>
    <t>2.1.1</t>
  </si>
  <si>
    <t>2.2.5</t>
  </si>
  <si>
    <t>Інші адміністративні витрати, усього, в т.ч.:</t>
  </si>
  <si>
    <t>3.1.1</t>
  </si>
  <si>
    <t>4.1.1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</si>
  <si>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</si>
  <si>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лікарські засоби</t>
  </si>
  <si>
    <r>
      <t>Кошти орендарів</t>
    </r>
    <r>
      <rPr>
        <b/>
        <i/>
        <sz val="16"/>
        <rFont val="Times New Roman"/>
        <family val="1"/>
        <charset val="204"/>
      </rPr>
      <t xml:space="preserve"> (за енергоносії, оренду майна)</t>
    </r>
  </si>
  <si>
    <t>5.1.1</t>
  </si>
  <si>
    <t xml:space="preserve">вивіз  сміття </t>
  </si>
  <si>
    <t>5.2.5</t>
  </si>
  <si>
    <t>6.</t>
  </si>
  <si>
    <t>Централізоване постачання лікарських засобів та виробів медичного призначення від МОЗ, Укрмедпостач тощо  в натуральній формі</t>
  </si>
  <si>
    <t>6.1.1</t>
  </si>
  <si>
    <t xml:space="preserve">вироби медичного призначення </t>
  </si>
  <si>
    <t>6.2.1</t>
  </si>
  <si>
    <t>7.</t>
  </si>
  <si>
    <t>Благодійна допомога в натуральному еквіваленті</t>
  </si>
  <si>
    <t>7.1</t>
  </si>
  <si>
    <t>7.1.1</t>
  </si>
  <si>
    <t xml:space="preserve">лікарські засоби </t>
  </si>
  <si>
    <t>захисний одяг</t>
  </si>
  <si>
    <t>7.2</t>
  </si>
  <si>
    <t>7.3</t>
  </si>
  <si>
    <t>7.3.1</t>
  </si>
  <si>
    <t>8.</t>
  </si>
  <si>
    <r>
      <t>Кошти державного бюджету</t>
    </r>
    <r>
      <rPr>
        <b/>
        <i/>
        <sz val="16"/>
        <color indexed="8"/>
        <rFont val="Times New Roman"/>
        <family val="1"/>
        <charset val="204"/>
      </rPr>
      <t xml:space="preserve"> (відшкодування лікарям - інтернам за проходження інтернатури)</t>
    </r>
  </si>
  <si>
    <t>8.1</t>
  </si>
  <si>
    <t>8.1.2</t>
  </si>
  <si>
    <t>8.1.3</t>
  </si>
  <si>
    <t>9.</t>
  </si>
  <si>
    <t>9.1</t>
  </si>
  <si>
    <t>9.1.5</t>
  </si>
  <si>
    <t>10.</t>
  </si>
  <si>
    <r>
      <t xml:space="preserve">Інші доходи </t>
    </r>
    <r>
      <rPr>
        <b/>
        <i/>
        <sz val="16"/>
        <color indexed="8"/>
        <rFont val="Times New Roman"/>
        <family val="1"/>
        <charset val="204"/>
      </rPr>
      <t>(амортизаційні нарахування)</t>
    </r>
  </si>
  <si>
    <t>10.1</t>
  </si>
  <si>
    <t>10.1.4</t>
  </si>
  <si>
    <t>Амортизація основних засобів і нематеріальних активів загальногосподарського призначення</t>
  </si>
  <si>
    <t>10.2</t>
  </si>
  <si>
    <t>10.2.4</t>
  </si>
  <si>
    <t>амортизація від безоплатно отриманих активів</t>
  </si>
  <si>
    <t>Директор КНП "ЦПМСД №5 м.Вінниці"</t>
  </si>
  <si>
    <t>Роман Н.І.</t>
  </si>
  <si>
    <t xml:space="preserve">(ініціали, прізвище)    </t>
  </si>
  <si>
    <t>Придбання (виготовлення) інших необоротних матеріальних активів</t>
  </si>
  <si>
    <t>тумбочки (2шт)</t>
  </si>
  <si>
    <t>стільці(50 шт )</t>
  </si>
  <si>
    <t>стелаж (1шт )</t>
  </si>
  <si>
    <t>крісло (5 шт)</t>
  </si>
  <si>
    <t>бойлер (1шт)</t>
  </si>
  <si>
    <t>мішки дихальні, ручні типу АМБУ (8 шт.)</t>
  </si>
  <si>
    <t>бак пластик 25л (1шт)</t>
  </si>
  <si>
    <t>безпечне скло (2шт)</t>
  </si>
  <si>
    <t>бочка пластик 120л (3шт)</t>
  </si>
  <si>
    <t>ваги напольні механічні (10шт)</t>
  </si>
  <si>
    <t>вимірювач артеріального тиску механічний зі стетоскопом (50шт)</t>
  </si>
  <si>
    <t>відра (4шт)</t>
  </si>
  <si>
    <t>вогнегасники (6шт)</t>
  </si>
  <si>
    <t>гардинне полотно (1шт)</t>
  </si>
  <si>
    <t>комутатор (4шт)</t>
  </si>
  <si>
    <t>кушетка процедурна з регулюючим підголовником (6шт)</t>
  </si>
  <si>
    <t>ліхтарик діагностичний (50шт)</t>
  </si>
  <si>
    <t>набір таблиць для перевірки зору (апарат Ротта) (15шт)</t>
  </si>
  <si>
    <t>напалечний пульсоксиметр (20шт)</t>
  </si>
  <si>
    <t>ноші медичні (7шт)</t>
  </si>
  <si>
    <t>пікфлуометр (30шт)</t>
  </si>
  <si>
    <t>принтер (20шт)</t>
  </si>
  <si>
    <t>пульсоксиметр портативний (15шт)</t>
  </si>
  <si>
    <t>ростомір настінний (10шт)</t>
  </si>
  <si>
    <t>рукав д.51мм в комплекті з ГР-50 та РС-50 (комбінований)(1шт)</t>
  </si>
  <si>
    <t>столик інструментальний (4шт)</t>
  </si>
  <si>
    <t>стремянка (3шт)</t>
  </si>
  <si>
    <t>термометр інфрачервоний (20шт)</t>
  </si>
  <si>
    <t>шафа (2шт)</t>
  </si>
  <si>
    <t>ширма для кабінетів та палат (10шт)</t>
  </si>
  <si>
    <t>оприскувач (1шт)</t>
  </si>
  <si>
    <t>контейнер під сміття з кришкою(2шт)</t>
  </si>
  <si>
    <t>сейф С-180(1шт)</t>
  </si>
  <si>
    <t>холодильник INDESIT(1шт)</t>
  </si>
  <si>
    <t>цифровий ефірний приймач(1шт)</t>
  </si>
  <si>
    <t>агрегат повітряно-опалювальний АО ЭВР 6,0/0,7 ST(220B) K(WRC) (2шт.)</t>
  </si>
  <si>
    <t>вішак підлоговий (1шт.)</t>
  </si>
  <si>
    <t>водонагрівач  50 Ariston  ( Italy) (1шт.)</t>
  </si>
  <si>
    <t>диван Аміго (4шт.)</t>
  </si>
  <si>
    <t>засіб КЗІ "SecureToken-337M" (51шт.)</t>
  </si>
  <si>
    <t>крісло поворотне BETTA GTP C P (8шт.)</t>
  </si>
  <si>
    <t>мийка н/ж 2 секц. з бортом, каркас фарб., 1100х600х600мм (1шт.)</t>
  </si>
  <si>
    <t>мобільний телефон NOKIA 105 (зі стартовим пакетом) (6шт.)</t>
  </si>
  <si>
    <t>сейф меблевий R.48.K (480*380*350, 1 полиця) (1шт.)</t>
  </si>
  <si>
    <t xml:space="preserve">стіл письмовий   (10шт ) </t>
  </si>
  <si>
    <t>стілець на рамі  SYLWIA (3шт.)</t>
  </si>
  <si>
    <t>стілець на рамі SEVEN (8шт.)</t>
  </si>
  <si>
    <t>сумка медична "Аптечка першої медичної допомоги" (7шт.)</t>
  </si>
  <si>
    <t>табурет ступінчастий розм.42*45*47см (2шт.)</t>
  </si>
  <si>
    <t>телефон стаціонарний 2Е АР-210 (white) (1шт.)</t>
  </si>
  <si>
    <t>тепловентилятор металокер.DELONGHI HFX60E20 (2000Вт) (1шт.)</t>
  </si>
  <si>
    <t>термометр безконтактний інфрачервоний FT3010 (5шт.)</t>
  </si>
  <si>
    <t>тумба для дез.зас. (2шт.)</t>
  </si>
  <si>
    <t>тумба для паперів (4шт.)</t>
  </si>
  <si>
    <t>тумба пеленальна (1шт.)</t>
  </si>
  <si>
    <t>тумба під ваги (2шт.)</t>
  </si>
  <si>
    <t>шафа для одягу (1шт.)</t>
  </si>
  <si>
    <t>шафа для паперів (2шт.)</t>
  </si>
  <si>
    <t>перфоратор (1шт-2019р.)</t>
  </si>
  <si>
    <t>бензокоса (1шт-2019р.)</t>
  </si>
  <si>
    <t>кронштейн (1 шт-2019р.)</t>
  </si>
  <si>
    <t>доріжка 2м (1 шт-2019р.)</t>
  </si>
  <si>
    <t>мікрохвильова піч (1 шт.-2019р.)</t>
  </si>
  <si>
    <t>стіл компютерний (4шт.-2019р.)</t>
  </si>
  <si>
    <t>ліжко (3шт.-2019р.)</t>
  </si>
  <si>
    <t>матрац пружинний (3 шт.-2019р)</t>
  </si>
  <si>
    <t>електроплита (1 шт.-2019р.)</t>
  </si>
  <si>
    <t>система контролю рівня глюкози в крові (8 шт-2019р.)</t>
  </si>
  <si>
    <t>Придбання (створення) нематеріальних активів, усього в тому числі</t>
  </si>
  <si>
    <t>Централізоване постачання (кошти бюджету ВМОТГ/кошти бюджету ВМТГ)</t>
  </si>
  <si>
    <t>Власні кошти (благодійні)</t>
  </si>
  <si>
    <t>Інші джерела  (кошти НСЗУ)</t>
  </si>
  <si>
    <t>відхилення +/-</t>
  </si>
  <si>
    <t>відхилення %</t>
  </si>
  <si>
    <t>Директор  КНП "ЦПМСД №5 м.Вінниці</t>
  </si>
  <si>
    <t>Н.І.Роман</t>
  </si>
  <si>
    <t xml:space="preserve">Розшифровка до розділу  IV. "Капітальні інвестиції" за джерелами надходження </t>
  </si>
  <si>
    <t xml:space="preserve">ЗВІТ 
 про виконання показників фінансового плану Комунальне некомерційне підприємство "Центр первинної медико-санітарної допомоги №5 м.Вінниці"
за І півріччя 2021 року
        </t>
  </si>
  <si>
    <t>надходження від відсотків за залишками коштів на депозитних рахунках</t>
  </si>
  <si>
    <t>перевірка та випробування пожежних гідрантів</t>
  </si>
  <si>
    <t>оплата водопостачання та водовідведення</t>
  </si>
  <si>
    <t>послуги з архіва</t>
  </si>
  <si>
    <t>імунобіологічні препарати</t>
  </si>
  <si>
    <t>вироби медичного призначення та допоміжні засоби</t>
  </si>
  <si>
    <r>
      <t>витратні для комп</t>
    </r>
    <r>
      <rPr>
        <sz val="14"/>
        <rFont val="Calibri"/>
        <family val="2"/>
        <charset val="204"/>
      </rPr>
      <t>'</t>
    </r>
    <r>
      <rPr>
        <sz val="14"/>
        <rFont val="Times New Roman"/>
        <family val="1"/>
        <charset val="204"/>
      </rPr>
      <t>ютерної техніки</t>
    </r>
  </si>
  <si>
    <t>послуги лабораторії</t>
  </si>
  <si>
    <t>пломбування лічильника</t>
  </si>
  <si>
    <t>рекламні та маркетингові послуги</t>
  </si>
  <si>
    <t>заправка катриджів та ремонт компютерної техніки</t>
  </si>
  <si>
    <t>послуги з начання</t>
  </si>
  <si>
    <t xml:space="preserve">технічне обслуговування вогнегасників </t>
  </si>
  <si>
    <t>безкоштовне забезпечення хворих на ювенільний ревматоїдний артрит</t>
  </si>
  <si>
    <t xml:space="preserve">імунобіологічні препарати </t>
  </si>
  <si>
    <t>вироби медичного призначення та допоможні засоби</t>
  </si>
  <si>
    <t>поточний ремонт приміщеннь</t>
  </si>
  <si>
    <t xml:space="preserve">рекламні та маркетингові послуги </t>
  </si>
  <si>
    <t>2.2.1</t>
  </si>
  <si>
    <t>електрокардіограф Юкард-100 (8 шт-І півріччя 2020р.)</t>
  </si>
  <si>
    <t>штори-жалюзі рулонні (15шт)</t>
  </si>
  <si>
    <t>автомобіль (3шт-І півріччя 2020р. )(3шт-І півріччя 2021р.)</t>
  </si>
  <si>
    <t>багатофункціональний пристрій (15шт-І півріччя 2020р.)</t>
  </si>
  <si>
    <t>комп'ютерний комплекс (33шт-І півріччя 2020р.)(9шт.-І півріччя 2021р.)</t>
  </si>
  <si>
    <t>комутатор (1шт-І півріччя 2020р.)</t>
  </si>
  <si>
    <t>ліжко функціональне КФ-2 з матрацом (6шт-І півріччя 2020р.)</t>
  </si>
  <si>
    <t>аналізатор сечі (1шт-І півріччя 2020р.), (1шт-І півріччя 2021р.)</t>
  </si>
  <si>
    <t>телевізор(1шт-І півріччя 2021р.)</t>
  </si>
  <si>
    <t>ноутбук (4шт-І півріччя 2021р.)</t>
  </si>
  <si>
    <t>операційна система Microsoft FQC-09481 WinPro 10 SNGL OLP NL Legalization GetGenuine wCOA (61шт-І півріччя 2020р), (23шт-І півріччя 2021р.)</t>
  </si>
  <si>
    <t>програмне забезпечення МІС « Доктор Елекс» із супроводом (30шт-І півріччя 2020р.), (20 шт.-І півріччя 2021р.)</t>
  </si>
  <si>
    <t>платні послуги</t>
  </si>
  <si>
    <t>біохімічний аналізатор "Фотометр" 1шт.</t>
  </si>
  <si>
    <t>теплолічильник 1шт.</t>
  </si>
  <si>
    <t>холодильник 2шт.</t>
  </si>
  <si>
    <t>центрифуга ОПн-3.04 2шт.</t>
  </si>
  <si>
    <t>біохімічний аналізатор "Фотометр" 1шт</t>
  </si>
  <si>
    <t>інструкції до вакцини</t>
  </si>
  <si>
    <t>облаштування електричного підйомника для людей з інвалідністю</t>
  </si>
  <si>
    <t>послуги з утилізації люмінісцентних ламп</t>
  </si>
  <si>
    <t>повірка опору заземлення</t>
  </si>
  <si>
    <t>перевірка пожежних гідрантів, засобів обліку</t>
  </si>
  <si>
    <t>послуги з видачі тех.умов на газифікацію</t>
  </si>
  <si>
    <t>послуги з випробування та гідропромивки системи опалення</t>
  </si>
  <si>
    <t>ремонт техніки</t>
  </si>
  <si>
    <t>видавничі послуги</t>
  </si>
  <si>
    <t>поточний ремонт приміщень</t>
  </si>
  <si>
    <t>заборгованість по Комбінату і різниця в податках</t>
  </si>
  <si>
    <t>інші податки, збори та платежі (профспілкові внески)</t>
  </si>
  <si>
    <t>має бути півріччя, не рік</t>
  </si>
  <si>
    <t>Собівартість реалізованої продукції (товарів, робіт, послуг)</t>
  </si>
  <si>
    <t>Матеріальні витрати, усього, у т.ч.:</t>
  </si>
  <si>
    <t>програма "Стоп-грип" медикаменти</t>
  </si>
  <si>
    <t>Матеріальні витрати, усього, у т.ч.</t>
  </si>
  <si>
    <t>медикаменти та перев'язувальні матеріали</t>
  </si>
  <si>
    <t>Кошти медичної субвенції з державного бюджету</t>
  </si>
  <si>
    <t>технічне обслуговування вогнегасників</t>
  </si>
  <si>
    <t>витратні для комп'ютерної техніки</t>
  </si>
  <si>
    <t>Кошти державного бюджету від Національної служби здоров'я України</t>
  </si>
  <si>
    <t>заправка картриджів  та ремонт комп'ютерної техніки</t>
  </si>
  <si>
    <t>1.3.1</t>
  </si>
  <si>
    <t>Інші витрати, усього, в т.ч.:</t>
  </si>
  <si>
    <t>7.1.4</t>
  </si>
  <si>
    <t>7.2.4</t>
  </si>
  <si>
    <t>Амортизація від безоплатно отриманих активів</t>
  </si>
  <si>
    <t>10.3</t>
  </si>
  <si>
    <t>10.3.4</t>
  </si>
  <si>
    <t>І півріччя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</si>
</sst>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\ _₴_-;\-* #,##0.0\ _₴_-;_-* &quot;-&quot;?\ _₴_-;_-@_-"/>
  </numFmts>
  <fonts count="10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9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i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indexed="9"/>
      <name val="Times New Roman"/>
      <family val="1"/>
      <charset val="204"/>
    </font>
    <font>
      <b/>
      <sz val="16"/>
      <color indexed="9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6"/>
      <name val="Arial Cyr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sz val="14"/>
      <name val="Calibri"/>
      <family val="2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8"/>
      <color indexed="8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382">
    <xf numFmtId="0" fontId="0" fillId="0" borderId="0" xfId="0"/>
    <xf numFmtId="0" fontId="62" fillId="29" borderId="3" xfId="0" applyFont="1" applyFill="1" applyBorder="1" applyAlignment="1">
      <alignment horizontal="left" vertical="center" wrapText="1"/>
    </xf>
    <xf numFmtId="0" fontId="64" fillId="22" borderId="3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Alignment="1">
      <alignment horizontal="left" vertical="center"/>
    </xf>
    <xf numFmtId="0" fontId="62" fillId="0" borderId="0" xfId="0" applyFont="1" applyFill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 shrinkToFit="1"/>
    </xf>
    <xf numFmtId="0" fontId="62" fillId="0" borderId="3" xfId="0" applyFont="1" applyFill="1" applyBorder="1" applyAlignment="1">
      <alignment horizontal="center" vertical="center"/>
    </xf>
    <xf numFmtId="0" fontId="67" fillId="29" borderId="3" xfId="182" applyFont="1" applyFill="1" applyBorder="1" applyAlignment="1">
      <alignment vertical="center" wrapText="1"/>
      <protection locked="0"/>
    </xf>
    <xf numFmtId="0" fontId="67" fillId="29" borderId="3" xfId="0" applyFont="1" applyFill="1" applyBorder="1" applyAlignment="1">
      <alignment horizontal="center" vertical="center"/>
    </xf>
    <xf numFmtId="179" fontId="67" fillId="29" borderId="3" xfId="0" applyNumberFormat="1" applyFont="1" applyFill="1" applyBorder="1" applyAlignment="1">
      <alignment horizontal="center" vertical="center" wrapText="1"/>
    </xf>
    <xf numFmtId="179" fontId="67" fillId="29" borderId="15" xfId="0" applyNumberFormat="1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179" fontId="62" fillId="29" borderId="3" xfId="0" applyNumberFormat="1" applyFont="1" applyFill="1" applyBorder="1" applyAlignment="1">
      <alignment horizontal="center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7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0" fontId="67" fillId="29" borderId="3" xfId="0" applyFont="1" applyFill="1" applyBorder="1" applyAlignment="1" applyProtection="1">
      <alignment horizontal="left" vertical="center" wrapText="1"/>
      <protection locked="0"/>
    </xf>
    <xf numFmtId="0" fontId="67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0" fontId="67" fillId="29" borderId="3" xfId="0" applyFont="1" applyFill="1" applyBorder="1" applyAlignment="1" applyProtection="1">
      <alignment horizontal="center" vertical="center" wrapText="1"/>
      <protection locked="0"/>
    </xf>
    <xf numFmtId="177" fontId="67" fillId="29" borderId="3" xfId="0" applyNumberFormat="1" applyFont="1" applyFill="1" applyBorder="1" applyAlignment="1">
      <alignment horizontal="center" vertical="center" wrapText="1"/>
    </xf>
    <xf numFmtId="177" fontId="62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horizontal="center" vertical="center"/>
    </xf>
    <xf numFmtId="177" fontId="66" fillId="29" borderId="3" xfId="0" applyNumberFormat="1" applyFont="1" applyFill="1" applyBorder="1" applyAlignment="1">
      <alignment horizontal="center" vertical="center" wrapText="1"/>
    </xf>
    <xf numFmtId="0" fontId="67" fillId="29" borderId="17" xfId="0" applyFont="1" applyFill="1" applyBorder="1" applyAlignment="1" applyProtection="1">
      <alignment horizontal="left" vertical="center" wrapText="1"/>
      <protection locked="0"/>
    </xf>
    <xf numFmtId="0" fontId="67" fillId="29" borderId="17" xfId="0" applyFont="1" applyFill="1" applyBorder="1" applyAlignment="1">
      <alignment horizontal="center" vertical="center" wrapText="1"/>
    </xf>
    <xf numFmtId="177" fontId="67" fillId="29" borderId="17" xfId="0" applyNumberFormat="1" applyFont="1" applyFill="1" applyBorder="1" applyAlignment="1">
      <alignment horizontal="center" vertical="center" wrapText="1"/>
    </xf>
    <xf numFmtId="0" fontId="67" fillId="29" borderId="17" xfId="0" applyFont="1" applyFill="1" applyBorder="1" applyAlignment="1" applyProtection="1">
      <alignment horizontal="center" vertical="center" wrapText="1"/>
      <protection locked="0"/>
    </xf>
    <xf numFmtId="0" fontId="62" fillId="29" borderId="17" xfId="0" applyFont="1" applyFill="1" applyBorder="1" applyAlignment="1">
      <alignment horizontal="center" vertical="center" wrapText="1"/>
    </xf>
    <xf numFmtId="177" fontId="62" fillId="29" borderId="17" xfId="0" applyNumberFormat="1" applyFont="1" applyFill="1" applyBorder="1" applyAlignment="1">
      <alignment horizontal="center" vertical="center" wrapText="1"/>
    </xf>
    <xf numFmtId="0" fontId="62" fillId="29" borderId="17" xfId="0" applyFont="1" applyFill="1" applyBorder="1" applyAlignment="1" applyProtection="1">
      <alignment horizontal="left" vertical="center" wrapText="1"/>
      <protection locked="0"/>
    </xf>
    <xf numFmtId="0" fontId="66" fillId="29" borderId="17" xfId="0" applyFont="1" applyFill="1" applyBorder="1" applyAlignment="1">
      <alignment horizontal="center" vertical="center" wrapText="1"/>
    </xf>
    <xf numFmtId="177" fontId="66" fillId="29" borderId="17" xfId="0" applyNumberFormat="1" applyFont="1" applyFill="1" applyBorder="1" applyAlignment="1">
      <alignment horizontal="center" vertical="center" wrapText="1"/>
    </xf>
    <xf numFmtId="0" fontId="62" fillId="29" borderId="18" xfId="0" applyFont="1" applyFill="1" applyBorder="1" applyAlignment="1">
      <alignment horizontal="left" vertical="center" wrapText="1"/>
    </xf>
    <xf numFmtId="0" fontId="67" fillId="29" borderId="3" xfId="0" applyFont="1" applyFill="1" applyBorder="1" applyAlignment="1">
      <alignment horizontal="left" vertical="center" wrapText="1"/>
    </xf>
    <xf numFmtId="0" fontId="67" fillId="29" borderId="18" xfId="0" applyFont="1" applyFill="1" applyBorder="1" applyAlignment="1">
      <alignment horizontal="left" vertical="center" wrapText="1"/>
    </xf>
    <xf numFmtId="0" fontId="67" fillId="29" borderId="20" xfId="182" applyFont="1" applyFill="1" applyBorder="1" applyAlignment="1">
      <alignment vertical="center" wrapText="1"/>
      <protection locked="0"/>
    </xf>
    <xf numFmtId="0" fontId="62" fillId="29" borderId="21" xfId="0" applyFont="1" applyFill="1" applyBorder="1" applyAlignment="1">
      <alignment horizontal="left" vertical="center" wrapText="1"/>
    </xf>
    <xf numFmtId="0" fontId="62" fillId="29" borderId="20" xfId="0" applyFont="1" applyFill="1" applyBorder="1" applyAlignment="1">
      <alignment horizontal="left" vertical="center" wrapText="1"/>
    </xf>
    <xf numFmtId="0" fontId="62" fillId="29" borderId="22" xfId="0" applyFont="1" applyFill="1" applyBorder="1" applyAlignment="1">
      <alignment horizontal="left" vertical="center" wrapText="1"/>
    </xf>
    <xf numFmtId="0" fontId="62" fillId="29" borderId="23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vertical="center"/>
    </xf>
    <xf numFmtId="49" fontId="67" fillId="29" borderId="3" xfId="0" applyNumberFormat="1" applyFont="1" applyFill="1" applyBorder="1" applyAlignment="1">
      <alignment horizontal="center" vertical="center"/>
    </xf>
    <xf numFmtId="178" fontId="67" fillId="29" borderId="3" xfId="0" applyNumberFormat="1" applyFont="1" applyFill="1" applyBorder="1" applyAlignment="1">
      <alignment horizontal="center" vertical="center" wrapText="1"/>
    </xf>
    <xf numFmtId="178" fontId="62" fillId="29" borderId="3" xfId="0" applyNumberFormat="1" applyFont="1" applyFill="1" applyBorder="1" applyAlignment="1">
      <alignment horizontal="center" vertical="center" wrapText="1"/>
    </xf>
    <xf numFmtId="173" fontId="62" fillId="29" borderId="3" xfId="0" applyNumberFormat="1" applyFont="1" applyFill="1" applyBorder="1" applyAlignment="1">
      <alignment horizontal="center" vertical="center" wrapText="1"/>
    </xf>
    <xf numFmtId="170" fontId="62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vertical="center"/>
    </xf>
    <xf numFmtId="0" fontId="67" fillId="0" borderId="0" xfId="0" applyFont="1" applyFill="1" applyBorder="1" applyAlignment="1" applyProtection="1">
      <alignment horizontal="left" vertical="center"/>
      <protection locked="0"/>
    </xf>
    <xf numFmtId="170" fontId="67" fillId="0" borderId="0" xfId="0" applyNumberFormat="1" applyFont="1" applyFill="1" applyBorder="1" applyAlignment="1">
      <alignment horizontal="center" vertical="center" wrapText="1"/>
    </xf>
    <xf numFmtId="170" fontId="67" fillId="0" borderId="0" xfId="0" applyNumberFormat="1" applyFont="1" applyFill="1" applyBorder="1" applyAlignment="1">
      <alignment horizontal="right" vertical="center" wrapText="1"/>
    </xf>
    <xf numFmtId="170" fontId="62" fillId="0" borderId="0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0" fontId="64" fillId="22" borderId="3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vertical="center" wrapText="1"/>
    </xf>
    <xf numFmtId="0" fontId="64" fillId="22" borderId="17" xfId="0" applyFont="1" applyFill="1" applyBorder="1" applyAlignment="1">
      <alignment horizontal="center" vertical="center" wrapText="1" shrinkToFit="1"/>
    </xf>
    <xf numFmtId="0" fontId="64" fillId="22" borderId="16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center" vertical="center" wrapText="1" shrinkToFit="1"/>
    </xf>
    <xf numFmtId="0" fontId="69" fillId="22" borderId="3" xfId="0" applyFont="1" applyFill="1" applyBorder="1" applyAlignment="1">
      <alignment horizontal="center" vertical="center" wrapText="1"/>
    </xf>
    <xf numFmtId="180" fontId="68" fillId="22" borderId="3" xfId="0" applyNumberFormat="1" applyFont="1" applyFill="1" applyBorder="1" applyAlignment="1">
      <alignment horizontal="center" vertical="center" wrapText="1"/>
    </xf>
    <xf numFmtId="180" fontId="68" fillId="29" borderId="3" xfId="0" applyNumberFormat="1" applyFont="1" applyFill="1" applyBorder="1" applyAlignment="1">
      <alignment horizontal="center" vertical="center" wrapText="1"/>
    </xf>
    <xf numFmtId="179" fontId="70" fillId="22" borderId="3" xfId="0" applyNumberFormat="1" applyFont="1" applyFill="1" applyBorder="1" applyAlignment="1">
      <alignment vertical="center"/>
    </xf>
    <xf numFmtId="0" fontId="68" fillId="22" borderId="3" xfId="0" applyFont="1" applyFill="1" applyBorder="1" applyAlignment="1">
      <alignment horizontal="center" vertical="center" wrapText="1"/>
    </xf>
    <xf numFmtId="179" fontId="68" fillId="22" borderId="3" xfId="0" applyNumberFormat="1" applyFont="1" applyFill="1" applyBorder="1" applyAlignment="1">
      <alignment horizontal="center" vertical="center" wrapText="1"/>
    </xf>
    <xf numFmtId="179" fontId="68" fillId="29" borderId="3" xfId="0" applyNumberFormat="1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horizontal="left" vertical="center" wrapText="1"/>
    </xf>
    <xf numFmtId="179" fontId="69" fillId="22" borderId="3" xfId="0" applyNumberFormat="1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179" fontId="71" fillId="22" borderId="3" xfId="0" applyNumberFormat="1" applyFont="1" applyFill="1" applyBorder="1" applyAlignment="1">
      <alignment vertical="center"/>
    </xf>
    <xf numFmtId="0" fontId="71" fillId="22" borderId="3" xfId="0" applyFont="1" applyFill="1" applyBorder="1" applyAlignment="1">
      <alignment horizontal="left" vertical="center" wrapText="1"/>
    </xf>
    <xf numFmtId="179" fontId="72" fillId="22" borderId="3" xfId="0" applyNumberFormat="1" applyFont="1" applyFill="1" applyBorder="1" applyAlignment="1">
      <alignment vertical="center"/>
    </xf>
    <xf numFmtId="0" fontId="71" fillId="0" borderId="3" xfId="0" applyFont="1" applyFill="1" applyBorder="1" applyAlignment="1">
      <alignment horizontal="left" vertical="center" wrapText="1"/>
    </xf>
    <xf numFmtId="0" fontId="69" fillId="22" borderId="15" xfId="0" applyFont="1" applyFill="1" applyBorder="1" applyAlignment="1">
      <alignment horizontal="left"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0" fontId="69" fillId="22" borderId="15" xfId="0" applyFont="1" applyFill="1" applyBorder="1" applyAlignment="1">
      <alignment horizontal="center" vertical="center"/>
    </xf>
    <xf numFmtId="0" fontId="75" fillId="22" borderId="3" xfId="0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vertical="center" wrapText="1"/>
    </xf>
    <xf numFmtId="0" fontId="69" fillId="22" borderId="15" xfId="0" applyFont="1" applyFill="1" applyBorder="1" applyAlignment="1">
      <alignment vertical="center" wrapText="1"/>
    </xf>
    <xf numFmtId="0" fontId="69" fillId="22" borderId="15" xfId="0" applyFont="1" applyFill="1" applyBorder="1" applyAlignment="1">
      <alignment vertical="center"/>
    </xf>
    <xf numFmtId="0" fontId="69" fillId="22" borderId="3" xfId="0" applyFont="1" applyFill="1" applyBorder="1" applyAlignment="1">
      <alignment horizontal="left" vertical="center"/>
    </xf>
    <xf numFmtId="177" fontId="68" fillId="22" borderId="3" xfId="0" applyNumberFormat="1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left" vertical="center" wrapText="1"/>
    </xf>
    <xf numFmtId="177" fontId="69" fillId="22" borderId="3" xfId="0" applyNumberFormat="1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vertical="center"/>
    </xf>
    <xf numFmtId="0" fontId="69" fillId="22" borderId="15" xfId="0" applyFont="1" applyFill="1" applyBorder="1" applyAlignment="1">
      <alignment horizontal="left" vertical="center"/>
    </xf>
    <xf numFmtId="179" fontId="76" fillId="22" borderId="3" xfId="0" applyNumberFormat="1" applyFont="1" applyFill="1" applyBorder="1" applyAlignment="1">
      <alignment vertical="center"/>
    </xf>
    <xf numFmtId="0" fontId="71" fillId="22" borderId="3" xfId="0" applyFont="1" applyFill="1" applyBorder="1" applyAlignment="1">
      <alignment horizontal="left" vertical="center"/>
    </xf>
    <xf numFmtId="0" fontId="68" fillId="22" borderId="15" xfId="0" applyFont="1" applyFill="1" applyBorder="1" applyAlignment="1">
      <alignment horizontal="left" vertical="center" wrapText="1"/>
    </xf>
    <xf numFmtId="179" fontId="68" fillId="0" borderId="3" xfId="0" applyNumberFormat="1" applyFont="1" applyFill="1" applyBorder="1" applyAlignment="1">
      <alignment horizontal="center" vertical="center" wrapText="1"/>
    </xf>
    <xf numFmtId="0" fontId="69" fillId="22" borderId="14" xfId="0" applyFont="1" applyFill="1" applyBorder="1" applyAlignment="1">
      <alignment horizontal="left" vertical="center" wrapText="1"/>
    </xf>
    <xf numFmtId="0" fontId="69" fillId="22" borderId="14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center" vertical="center" wrapText="1"/>
    </xf>
    <xf numFmtId="180" fontId="68" fillId="0" borderId="3" xfId="0" applyNumberFormat="1" applyFont="1" applyFill="1" applyBorder="1" applyAlignment="1">
      <alignment horizontal="center" vertical="center" wrapText="1"/>
    </xf>
    <xf numFmtId="179" fontId="70" fillId="0" borderId="3" xfId="0" applyNumberFormat="1" applyFont="1" applyFill="1" applyBorder="1" applyAlignment="1">
      <alignment horizontal="center" vertical="center" wrapText="1"/>
    </xf>
    <xf numFmtId="0" fontId="69" fillId="0" borderId="26" xfId="0" applyFont="1" applyFill="1" applyBorder="1" applyAlignment="1">
      <alignment vertical="center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vertical="center" wrapText="1"/>
    </xf>
    <xf numFmtId="0" fontId="78" fillId="0" borderId="3" xfId="0" applyFont="1" applyFill="1" applyBorder="1" applyAlignment="1">
      <alignment horizontal="center" vertical="center" wrapText="1"/>
    </xf>
    <xf numFmtId="179" fontId="77" fillId="0" borderId="3" xfId="0" applyNumberFormat="1" applyFont="1" applyFill="1" applyBorder="1" applyAlignment="1">
      <alignment horizontal="center" vertical="center" wrapText="1"/>
    </xf>
    <xf numFmtId="179" fontId="77" fillId="29" borderId="3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 wrapText="1"/>
    </xf>
    <xf numFmtId="179" fontId="7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left" vertical="center"/>
    </xf>
    <xf numFmtId="49" fontId="80" fillId="0" borderId="3" xfId="0" applyNumberFormat="1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horizontal="center" vertical="center" wrapText="1"/>
    </xf>
    <xf numFmtId="179" fontId="80" fillId="0" borderId="3" xfId="0" applyNumberFormat="1" applyFont="1" applyFill="1" applyBorder="1" applyAlignment="1">
      <alignment horizontal="center" vertical="center" wrapText="1"/>
    </xf>
    <xf numFmtId="179" fontId="80" fillId="29" borderId="3" xfId="0" applyNumberFormat="1" applyFont="1" applyFill="1" applyBorder="1" applyAlignment="1">
      <alignment horizontal="center" vertical="center" wrapText="1"/>
    </xf>
    <xf numFmtId="179" fontId="81" fillId="0" borderId="3" xfId="0" applyNumberFormat="1" applyFont="1" applyFill="1" applyBorder="1" applyAlignment="1">
      <alignment horizontal="center" vertical="center" wrapText="1"/>
    </xf>
    <xf numFmtId="49" fontId="68" fillId="0" borderId="3" xfId="0" applyNumberFormat="1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vertical="center" wrapText="1"/>
    </xf>
    <xf numFmtId="0" fontId="68" fillId="0" borderId="3" xfId="0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179" fontId="71" fillId="0" borderId="3" xfId="0" applyNumberFormat="1" applyFont="1" applyFill="1" applyBorder="1" applyAlignment="1">
      <alignment horizontal="center" vertical="center" wrapText="1"/>
    </xf>
    <xf numFmtId="179" fontId="82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vertical="center"/>
    </xf>
    <xf numFmtId="0" fontId="69" fillId="0" borderId="0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left" vertical="center" wrapText="1"/>
    </xf>
    <xf numFmtId="0" fontId="68" fillId="0" borderId="3" xfId="0" applyFont="1" applyFill="1" applyBorder="1" applyAlignment="1">
      <alignment vertical="center"/>
    </xf>
    <xf numFmtId="49" fontId="75" fillId="0" borderId="3" xfId="0" applyNumberFormat="1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vertical="center" wrapText="1"/>
    </xf>
    <xf numFmtId="0" fontId="80" fillId="0" borderId="3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horizontal="left" vertical="center"/>
    </xf>
    <xf numFmtId="0" fontId="77" fillId="0" borderId="3" xfId="0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left" vertical="center"/>
    </xf>
    <xf numFmtId="179" fontId="74" fillId="0" borderId="3" xfId="0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left" vertical="center" wrapText="1"/>
    </xf>
    <xf numFmtId="0" fontId="75" fillId="0" borderId="3" xfId="0" applyFont="1" applyFill="1" applyBorder="1" applyAlignment="1">
      <alignment horizontal="center" vertical="center"/>
    </xf>
    <xf numFmtId="179" fontId="76" fillId="0" borderId="3" xfId="0" applyNumberFormat="1" applyFont="1" applyFill="1" applyBorder="1" applyAlignment="1">
      <alignment horizontal="center" vertical="center" wrapText="1"/>
    </xf>
    <xf numFmtId="179" fontId="69" fillId="0" borderId="16" xfId="0" applyNumberFormat="1" applyFont="1" applyFill="1" applyBorder="1" applyAlignment="1">
      <alignment horizontal="center" vertical="center" wrapText="1"/>
    </xf>
    <xf numFmtId="49" fontId="79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left" vertical="center"/>
    </xf>
    <xf numFmtId="0" fontId="82" fillId="0" borderId="3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vertical="center"/>
    </xf>
    <xf numFmtId="0" fontId="70" fillId="0" borderId="3" xfId="0" applyFont="1" applyFill="1" applyBorder="1" applyAlignment="1">
      <alignment horizontal="left" vertical="center"/>
    </xf>
    <xf numFmtId="0" fontId="80" fillId="22" borderId="3" xfId="0" applyFont="1" applyFill="1" applyBorder="1" applyAlignment="1">
      <alignment horizontal="center" vertical="center" wrapText="1"/>
    </xf>
    <xf numFmtId="49" fontId="70" fillId="0" borderId="3" xfId="0" applyNumberFormat="1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center" vertical="center" wrapText="1"/>
    </xf>
    <xf numFmtId="49" fontId="71" fillId="0" borderId="3" xfId="0" applyNumberFormat="1" applyFont="1" applyFill="1" applyBorder="1" applyAlignment="1">
      <alignment horizontal="center" vertical="center"/>
    </xf>
    <xf numFmtId="0" fontId="83" fillId="0" borderId="3" xfId="0" applyFont="1" applyFill="1" applyBorder="1" applyAlignment="1">
      <alignment horizontal="left" vertical="center"/>
    </xf>
    <xf numFmtId="0" fontId="79" fillId="0" borderId="3" xfId="0" applyFont="1" applyFill="1" applyBorder="1" applyAlignment="1">
      <alignment horizontal="left" vertical="center" wrapText="1"/>
    </xf>
    <xf numFmtId="49" fontId="81" fillId="0" borderId="3" xfId="0" applyNumberFormat="1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horizontal="center" vertical="center"/>
    </xf>
    <xf numFmtId="0" fontId="77" fillId="22" borderId="3" xfId="0" applyFont="1" applyFill="1" applyBorder="1" applyAlignment="1">
      <alignment horizontal="left" vertical="center" wrapText="1"/>
    </xf>
    <xf numFmtId="0" fontId="82" fillId="0" borderId="3" xfId="0" applyFont="1" applyFill="1" applyBorder="1" applyAlignment="1">
      <alignment horizontal="left" vertical="center"/>
    </xf>
    <xf numFmtId="179" fontId="71" fillId="29" borderId="3" xfId="0" applyNumberFormat="1" applyFont="1" applyFill="1" applyBorder="1" applyAlignment="1">
      <alignment horizontal="center" vertical="center" wrapText="1"/>
    </xf>
    <xf numFmtId="179" fontId="73" fillId="0" borderId="3" xfId="0" applyNumberFormat="1" applyFont="1" applyFill="1" applyBorder="1" applyAlignment="1">
      <alignment horizontal="center" vertical="center" wrapText="1"/>
    </xf>
    <xf numFmtId="169" fontId="85" fillId="0" borderId="3" xfId="0" applyNumberFormat="1" applyFont="1" applyFill="1" applyBorder="1" applyAlignment="1">
      <alignment horizontal="right" vertical="center"/>
    </xf>
    <xf numFmtId="179" fontId="81" fillId="29" borderId="3" xfId="0" applyNumberFormat="1" applyFont="1" applyFill="1" applyBorder="1" applyAlignment="1">
      <alignment horizontal="center" vertical="center" wrapText="1"/>
    </xf>
    <xf numFmtId="169" fontId="75" fillId="0" borderId="3" xfId="0" applyNumberFormat="1" applyFont="1" applyFill="1" applyBorder="1" applyAlignment="1">
      <alignment horizontal="right" vertical="center"/>
    </xf>
    <xf numFmtId="179" fontId="70" fillId="29" borderId="3" xfId="0" applyNumberFormat="1" applyFont="1" applyFill="1" applyBorder="1" applyAlignment="1">
      <alignment horizontal="center" vertical="center" wrapText="1"/>
    </xf>
    <xf numFmtId="0" fontId="81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169" fontId="78" fillId="0" borderId="3" xfId="0" applyNumberFormat="1" applyFont="1" applyFill="1" applyBorder="1" applyAlignment="1">
      <alignment horizontal="right" vertical="center"/>
    </xf>
    <xf numFmtId="179" fontId="79" fillId="29" borderId="3" xfId="0" applyNumberFormat="1" applyFont="1" applyFill="1" applyBorder="1" applyAlignment="1">
      <alignment horizontal="center" vertical="center" wrapText="1"/>
    </xf>
    <xf numFmtId="169" fontId="86" fillId="0" borderId="3" xfId="0" applyNumberFormat="1" applyFont="1" applyFill="1" applyBorder="1" applyAlignment="1">
      <alignment horizontal="right" vertical="center"/>
    </xf>
    <xf numFmtId="0" fontId="84" fillId="0" borderId="3" xfId="0" applyFont="1" applyFill="1" applyBorder="1" applyAlignment="1">
      <alignment horizontal="left" vertical="center" wrapText="1"/>
    </xf>
    <xf numFmtId="179" fontId="73" fillId="29" borderId="3" xfId="0" applyNumberFormat="1" applyFont="1" applyFill="1" applyBorder="1" applyAlignment="1">
      <alignment horizontal="center" vertical="center" wrapText="1"/>
    </xf>
    <xf numFmtId="179" fontId="63" fillId="0" borderId="3" xfId="0" applyNumberFormat="1" applyFont="1" applyFill="1" applyBorder="1" applyAlignment="1">
      <alignment horizontal="center" vertical="center" wrapText="1"/>
    </xf>
    <xf numFmtId="179" fontId="64" fillId="0" borderId="3" xfId="0" applyNumberFormat="1" applyFont="1" applyFill="1" applyBorder="1" applyAlignment="1">
      <alignment horizontal="center" vertical="center" wrapText="1"/>
    </xf>
    <xf numFmtId="0" fontId="79" fillId="22" borderId="3" xfId="0" applyFont="1" applyFill="1" applyBorder="1" applyAlignment="1">
      <alignment horizontal="left" vertical="center" wrapText="1"/>
    </xf>
    <xf numFmtId="179" fontId="88" fillId="0" borderId="3" xfId="0" applyNumberFormat="1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vertical="center"/>
    </xf>
    <xf numFmtId="0" fontId="68" fillId="0" borderId="0" xfId="0" applyFont="1" applyFill="1" applyBorder="1" applyAlignment="1">
      <alignment vertical="center"/>
    </xf>
    <xf numFmtId="0" fontId="69" fillId="22" borderId="0" xfId="0" applyFont="1" applyFill="1" applyBorder="1" applyAlignment="1">
      <alignment horizontal="left" vertical="center" wrapText="1"/>
    </xf>
    <xf numFmtId="0" fontId="69" fillId="22" borderId="0" xfId="0" applyFont="1" applyFill="1" applyBorder="1" applyAlignment="1">
      <alignment horizontal="center" vertical="center"/>
    </xf>
    <xf numFmtId="170" fontId="69" fillId="22" borderId="0" xfId="0" applyNumberFormat="1" applyFont="1" applyFill="1" applyBorder="1" applyAlignment="1">
      <alignment horizontal="center" vertical="center" wrapText="1"/>
    </xf>
    <xf numFmtId="170" fontId="69" fillId="22" borderId="0" xfId="0" applyNumberFormat="1" applyFont="1" applyFill="1" applyBorder="1" applyAlignment="1">
      <alignment horizontal="right" vertical="center" wrapText="1"/>
    </xf>
    <xf numFmtId="170" fontId="69" fillId="29" borderId="0" xfId="0" applyNumberFormat="1" applyFont="1" applyFill="1" applyBorder="1" applyAlignment="1">
      <alignment horizontal="right" vertical="center" wrapText="1"/>
    </xf>
    <xf numFmtId="0" fontId="89" fillId="0" borderId="0" xfId="0" quotePrefix="1" applyFont="1" applyFill="1" applyBorder="1" applyAlignment="1">
      <alignment horizontal="center" vertical="center"/>
    </xf>
    <xf numFmtId="170" fontId="90" fillId="29" borderId="0" xfId="0" applyNumberFormat="1" applyFont="1" applyFill="1" applyBorder="1" applyAlignment="1">
      <alignment vertical="center"/>
    </xf>
    <xf numFmtId="0" fontId="82" fillId="0" borderId="0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vertical="center"/>
    </xf>
    <xf numFmtId="0" fontId="82" fillId="29" borderId="0" xfId="0" applyFont="1" applyFill="1" applyAlignment="1">
      <alignment horizontal="left" vertical="center"/>
    </xf>
    <xf numFmtId="0" fontId="79" fillId="22" borderId="3" xfId="0" applyFont="1" applyFill="1" applyBorder="1" applyAlignment="1">
      <alignment horizontal="center" vertical="center" wrapText="1"/>
    </xf>
    <xf numFmtId="179" fontId="79" fillId="22" borderId="3" xfId="0" applyNumberFormat="1" applyFont="1" applyFill="1" applyBorder="1" applyAlignment="1">
      <alignment horizontal="center" vertical="center" wrapText="1"/>
    </xf>
    <xf numFmtId="179" fontId="79" fillId="22" borderId="3" xfId="0" applyNumberFormat="1" applyFont="1" applyFill="1" applyBorder="1" applyAlignment="1">
      <alignment vertical="center"/>
    </xf>
    <xf numFmtId="0" fontId="71" fillId="0" borderId="0" xfId="0" applyFont="1" applyFill="1" applyBorder="1" applyAlignment="1">
      <alignment vertical="center"/>
    </xf>
    <xf numFmtId="0" fontId="71" fillId="22" borderId="3" xfId="0" applyFont="1" applyFill="1" applyBorder="1" applyAlignment="1">
      <alignment horizontal="center" vertical="center" wrapText="1"/>
    </xf>
    <xf numFmtId="179" fontId="71" fillId="22" borderId="3" xfId="0" applyNumberFormat="1" applyFont="1" applyFill="1" applyBorder="1" applyAlignment="1">
      <alignment horizontal="center" vertical="center" wrapText="1"/>
    </xf>
    <xf numFmtId="179" fontId="70" fillId="22" borderId="3" xfId="0" applyNumberFormat="1" applyFont="1" applyFill="1" applyBorder="1" applyAlignment="1">
      <alignment horizontal="center" vertical="center" wrapText="1"/>
    </xf>
    <xf numFmtId="0" fontId="70" fillId="22" borderId="3" xfId="0" applyFont="1" applyFill="1" applyBorder="1" applyAlignment="1">
      <alignment horizontal="left" vertical="center" wrapText="1"/>
    </xf>
    <xf numFmtId="0" fontId="70" fillId="22" borderId="3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left" vertical="center"/>
    </xf>
    <xf numFmtId="0" fontId="69" fillId="0" borderId="15" xfId="0" applyFont="1" applyFill="1" applyBorder="1" applyAlignment="1">
      <alignment horizontal="left" vertical="center"/>
    </xf>
    <xf numFmtId="0" fontId="70" fillId="22" borderId="3" xfId="0" quotePrefix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vertical="center"/>
    </xf>
    <xf numFmtId="0" fontId="71" fillId="22" borderId="3" xfId="0" quotePrefix="1" applyFont="1" applyFill="1" applyBorder="1" applyAlignment="1">
      <alignment horizontal="center" vertical="center"/>
    </xf>
    <xf numFmtId="0" fontId="69" fillId="22" borderId="16" xfId="0" applyFont="1" applyFill="1" applyBorder="1" applyAlignment="1">
      <alignment vertical="center" wrapText="1"/>
    </xf>
    <xf numFmtId="169" fontId="69" fillId="22" borderId="3" xfId="0" applyNumberFormat="1" applyFont="1" applyFill="1" applyBorder="1" applyAlignment="1">
      <alignment vertical="center" wrapText="1"/>
    </xf>
    <xf numFmtId="169" fontId="69" fillId="22" borderId="16" xfId="0" applyNumberFormat="1" applyFont="1" applyFill="1" applyBorder="1" applyAlignment="1">
      <alignment vertical="center" wrapText="1"/>
    </xf>
    <xf numFmtId="0" fontId="69" fillId="0" borderId="15" xfId="0" applyFont="1" applyFill="1" applyBorder="1" applyAlignment="1">
      <alignment vertical="center" wrapText="1"/>
    </xf>
    <xf numFmtId="179" fontId="69" fillId="22" borderId="3" xfId="0" applyNumberFormat="1" applyFont="1" applyFill="1" applyBorder="1" applyAlignment="1">
      <alignment horizontal="center" vertical="center"/>
    </xf>
    <xf numFmtId="0" fontId="70" fillId="0" borderId="13" xfId="0" applyFont="1" applyFill="1" applyBorder="1" applyAlignment="1">
      <alignment horizontal="center" vertical="center" wrapText="1"/>
    </xf>
    <xf numFmtId="0" fontId="82" fillId="0" borderId="0" xfId="0" quotePrefix="1" applyFont="1" applyFill="1" applyBorder="1" applyAlignment="1">
      <alignment horizontal="center" vertical="center"/>
    </xf>
    <xf numFmtId="170" fontId="71" fillId="0" borderId="0" xfId="0" applyNumberFormat="1" applyFont="1" applyFill="1" applyBorder="1" applyAlignment="1">
      <alignment vertical="center"/>
    </xf>
    <xf numFmtId="0" fontId="78" fillId="22" borderId="0" xfId="0" applyFont="1" applyFill="1" applyBorder="1" applyAlignment="1">
      <alignment horizontal="center" vertical="center"/>
    </xf>
    <xf numFmtId="0" fontId="78" fillId="22" borderId="0" xfId="0" applyFont="1" applyFill="1" applyAlignment="1">
      <alignment horizontal="right" vertical="center"/>
    </xf>
    <xf numFmtId="0" fontId="78" fillId="22" borderId="0" xfId="0" applyFont="1" applyFill="1" applyAlignment="1">
      <alignment vertical="center"/>
    </xf>
    <xf numFmtId="0" fontId="78" fillId="0" borderId="0" xfId="0" applyFont="1" applyFill="1" applyAlignment="1">
      <alignment vertical="center"/>
    </xf>
    <xf numFmtId="0" fontId="77" fillId="22" borderId="0" xfId="0" applyFont="1" applyFill="1" applyBorder="1" applyAlignment="1">
      <alignment horizontal="left" vertical="center"/>
    </xf>
    <xf numFmtId="0" fontId="77" fillId="0" borderId="0" xfId="0" applyFont="1" applyFill="1" applyBorder="1" applyAlignment="1">
      <alignment horizontal="left" vertical="center"/>
    </xf>
    <xf numFmtId="0" fontId="78" fillId="22" borderId="13" xfId="0" applyFont="1" applyFill="1" applyBorder="1" applyAlignment="1">
      <alignment vertical="center"/>
    </xf>
    <xf numFmtId="0" fontId="78" fillId="22" borderId="13" xfId="0" applyFont="1" applyFill="1" applyBorder="1" applyAlignment="1">
      <alignment horizontal="center" vertical="center"/>
    </xf>
    <xf numFmtId="0" fontId="78" fillId="22" borderId="0" xfId="0" applyFont="1" applyFill="1" applyBorder="1" applyAlignment="1">
      <alignment vertical="center"/>
    </xf>
    <xf numFmtId="0" fontId="78" fillId="0" borderId="13" xfId="0" applyFont="1" applyFill="1" applyBorder="1" applyAlignment="1">
      <alignment horizontal="center" vertical="center"/>
    </xf>
    <xf numFmtId="0" fontId="78" fillId="22" borderId="3" xfId="0" applyFont="1" applyFill="1" applyBorder="1" applyAlignment="1">
      <alignment vertical="center" wrapText="1"/>
    </xf>
    <xf numFmtId="0" fontId="78" fillId="22" borderId="0" xfId="0" applyFont="1" applyFill="1" applyBorder="1" applyAlignment="1">
      <alignment vertical="center" wrapText="1"/>
    </xf>
    <xf numFmtId="0" fontId="78" fillId="22" borderId="3" xfId="0" applyFont="1" applyFill="1" applyBorder="1" applyAlignment="1">
      <alignment horizontal="center" vertical="center" wrapText="1"/>
    </xf>
    <xf numFmtId="0" fontId="78" fillId="22" borderId="3" xfId="0" applyFont="1" applyFill="1" applyBorder="1" applyAlignment="1">
      <alignment horizontal="center" vertical="center"/>
    </xf>
    <xf numFmtId="0" fontId="78" fillId="22" borderId="15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center" vertical="center"/>
    </xf>
    <xf numFmtId="0" fontId="78" fillId="22" borderId="0" xfId="0" applyFont="1" applyFill="1" applyBorder="1" applyAlignment="1">
      <alignment horizontal="center" vertical="center" wrapText="1"/>
    </xf>
    <xf numFmtId="179" fontId="77" fillId="0" borderId="3" xfId="0" applyNumberFormat="1" applyFont="1" applyFill="1" applyBorder="1" applyAlignment="1">
      <alignment vertical="center"/>
    </xf>
    <xf numFmtId="179" fontId="77" fillId="22" borderId="0" xfId="0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vertical="center"/>
    </xf>
    <xf numFmtId="179" fontId="77" fillId="22" borderId="0" xfId="0" applyNumberFormat="1" applyFont="1" applyFill="1" applyBorder="1" applyAlignment="1">
      <alignment horizontal="center" vertical="center"/>
    </xf>
    <xf numFmtId="179" fontId="78" fillId="0" borderId="3" xfId="0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vertical="center"/>
    </xf>
    <xf numFmtId="179" fontId="78" fillId="0" borderId="3" xfId="0" applyNumberFormat="1" applyFont="1" applyFill="1" applyBorder="1" applyAlignment="1">
      <alignment horizontal="center" vertical="center"/>
    </xf>
    <xf numFmtId="179" fontId="82" fillId="22" borderId="3" xfId="0" applyNumberFormat="1" applyFont="1" applyFill="1" applyBorder="1" applyAlignment="1">
      <alignment horizontal="center" vertical="center" wrapText="1"/>
    </xf>
    <xf numFmtId="179" fontId="78" fillId="29" borderId="3" xfId="0" applyNumberFormat="1" applyFont="1" applyFill="1" applyBorder="1" applyAlignment="1">
      <alignment horizontal="center" vertical="center"/>
    </xf>
    <xf numFmtId="179" fontId="78" fillId="0" borderId="3" xfId="0" applyNumberFormat="1" applyFont="1" applyFill="1" applyBorder="1" applyAlignment="1">
      <alignment vertical="center"/>
    </xf>
    <xf numFmtId="179" fontId="78" fillId="29" borderId="3" xfId="0" applyNumberFormat="1" applyFont="1" applyFill="1" applyBorder="1" applyAlignment="1">
      <alignment horizontal="center" vertical="center" wrapText="1"/>
    </xf>
    <xf numFmtId="179" fontId="78" fillId="22" borderId="0" xfId="0" applyNumberFormat="1" applyFont="1" applyFill="1" applyBorder="1" applyAlignment="1">
      <alignment horizontal="center" vertical="center" wrapText="1"/>
    </xf>
    <xf numFmtId="179" fontId="78" fillId="22" borderId="0" xfId="0" applyNumberFormat="1" applyFont="1" applyFill="1" applyBorder="1" applyAlignment="1">
      <alignment horizontal="center" vertical="center"/>
    </xf>
    <xf numFmtId="179" fontId="92" fillId="22" borderId="0" xfId="0" applyNumberFormat="1" applyFont="1" applyFill="1" applyBorder="1" applyAlignment="1">
      <alignment horizontal="center" vertical="center" wrapText="1"/>
    </xf>
    <xf numFmtId="179" fontId="93" fillId="22" borderId="0" xfId="0" applyNumberFormat="1" applyFont="1" applyFill="1" applyBorder="1" applyAlignment="1">
      <alignment horizontal="center" vertical="center" wrapText="1"/>
    </xf>
    <xf numFmtId="0" fontId="77" fillId="22" borderId="3" xfId="0" applyFont="1" applyFill="1" applyBorder="1" applyAlignment="1">
      <alignment horizontal="center" vertical="center" wrapText="1"/>
    </xf>
    <xf numFmtId="179" fontId="77" fillId="22" borderId="3" xfId="0" applyNumberFormat="1" applyFont="1" applyFill="1" applyBorder="1" applyAlignment="1">
      <alignment horizontal="center" vertical="center" wrapText="1"/>
    </xf>
    <xf numFmtId="169" fontId="78" fillId="22" borderId="0" xfId="0" applyNumberFormat="1" applyFont="1" applyFill="1" applyBorder="1" applyAlignment="1">
      <alignment horizontal="center" vertical="center" wrapText="1"/>
    </xf>
    <xf numFmtId="0" fontId="77" fillId="22" borderId="0" xfId="0" applyFont="1" applyFill="1" applyBorder="1" applyAlignment="1">
      <alignment horizontal="right" vertical="center"/>
    </xf>
    <xf numFmtId="169" fontId="77" fillId="22" borderId="0" xfId="0" applyNumberFormat="1" applyFont="1" applyFill="1" applyBorder="1" applyAlignment="1">
      <alignment horizontal="right" vertical="center"/>
    </xf>
    <xf numFmtId="0" fontId="78" fillId="22" borderId="0" xfId="0" applyFont="1" applyFill="1" applyAlignment="1">
      <alignment horizontal="center" vertical="center"/>
    </xf>
    <xf numFmtId="0" fontId="78" fillId="0" borderId="0" xfId="0" applyFont="1" applyFill="1" applyAlignment="1">
      <alignment horizontal="center" vertical="center"/>
    </xf>
    <xf numFmtId="0" fontId="78" fillId="22" borderId="0" xfId="0" applyFont="1" applyFill="1" applyAlignment="1"/>
    <xf numFmtId="0" fontId="78" fillId="22" borderId="0" xfId="0" applyFont="1" applyFill="1" applyBorder="1" applyAlignment="1">
      <alignment horizontal="center"/>
    </xf>
    <xf numFmtId="0" fontId="78" fillId="22" borderId="0" xfId="0" applyFont="1" applyFill="1" applyBorder="1" applyAlignment="1"/>
    <xf numFmtId="0" fontId="78" fillId="0" borderId="30" xfId="0" applyFont="1" applyFill="1" applyBorder="1" applyAlignment="1"/>
    <xf numFmtId="0" fontId="78" fillId="0" borderId="0" xfId="0" applyFont="1" applyFill="1" applyAlignment="1"/>
    <xf numFmtId="0" fontId="96" fillId="22" borderId="0" xfId="0" applyFont="1" applyFill="1" applyAlignment="1">
      <alignment horizontal="center" vertical="center"/>
    </xf>
    <xf numFmtId="0" fontId="96" fillId="22" borderId="0" xfId="0" applyFont="1" applyFill="1" applyBorder="1" applyAlignment="1">
      <alignment horizontal="center" vertical="center"/>
    </xf>
    <xf numFmtId="0" fontId="78" fillId="22" borderId="0" xfId="0" applyFont="1" applyFill="1" applyAlignment="1">
      <alignment vertical="center" wrapText="1" shrinkToFit="1"/>
    </xf>
    <xf numFmtId="0" fontId="78" fillId="22" borderId="0" xfId="0" applyFont="1" applyFill="1" applyBorder="1" applyAlignment="1">
      <alignment vertical="center" wrapText="1" shrinkToFit="1"/>
    </xf>
    <xf numFmtId="0" fontId="84" fillId="0" borderId="0" xfId="0" applyFont="1" applyFill="1" applyAlignment="1">
      <alignment vertical="center"/>
    </xf>
    <xf numFmtId="0" fontId="69" fillId="22" borderId="16" xfId="0" applyFont="1" applyFill="1" applyBorder="1" applyAlignment="1">
      <alignment horizontal="left" vertical="center" wrapText="1"/>
    </xf>
    <xf numFmtId="0" fontId="62" fillId="30" borderId="0" xfId="0" applyFont="1" applyFill="1" applyBorder="1" applyAlignment="1">
      <alignment vertical="center"/>
    </xf>
    <xf numFmtId="0" fontId="71" fillId="22" borderId="15" xfId="0" applyFont="1" applyFill="1" applyBorder="1" applyAlignment="1">
      <alignment horizontal="left" vertical="center"/>
    </xf>
    <xf numFmtId="0" fontId="68" fillId="22" borderId="15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center" vertical="center"/>
    </xf>
    <xf numFmtId="0" fontId="68" fillId="22" borderId="0" xfId="0" applyFont="1" applyFill="1" applyBorder="1" applyAlignment="1">
      <alignment horizontal="center" vertical="center" wrapText="1"/>
    </xf>
    <xf numFmtId="0" fontId="69" fillId="22" borderId="0" xfId="0" applyFont="1" applyFill="1" applyBorder="1" applyAlignment="1">
      <alignment vertical="center"/>
    </xf>
    <xf numFmtId="179" fontId="69" fillId="22" borderId="0" xfId="0" applyNumberFormat="1" applyFont="1" applyFill="1" applyBorder="1" applyAlignment="1">
      <alignment horizontal="center" vertical="center" wrapText="1"/>
    </xf>
    <xf numFmtId="179" fontId="69" fillId="29" borderId="0" xfId="0" applyNumberFormat="1" applyFont="1" applyFill="1" applyBorder="1" applyAlignment="1">
      <alignment horizontal="center" vertical="center" wrapText="1"/>
    </xf>
    <xf numFmtId="177" fontId="69" fillId="22" borderId="0" xfId="0" applyNumberFormat="1" applyFont="1" applyFill="1" applyBorder="1" applyAlignment="1">
      <alignment horizontal="center" vertical="center" wrapText="1"/>
    </xf>
    <xf numFmtId="179" fontId="72" fillId="22" borderId="0" xfId="0" applyNumberFormat="1" applyFont="1" applyFill="1" applyBorder="1" applyAlignment="1">
      <alignment vertical="center"/>
    </xf>
    <xf numFmtId="0" fontId="82" fillId="22" borderId="0" xfId="0" applyFont="1" applyFill="1" applyBorder="1" applyAlignment="1">
      <alignment vertical="center"/>
    </xf>
    <xf numFmtId="169" fontId="77" fillId="0" borderId="3" xfId="0" applyNumberFormat="1" applyFont="1" applyFill="1" applyBorder="1" applyAlignment="1">
      <alignment horizontal="right" vertical="center"/>
    </xf>
    <xf numFmtId="0" fontId="71" fillId="0" borderId="0" xfId="0" applyFont="1" applyFill="1" applyBorder="1" applyAlignment="1">
      <alignment horizontal="center" vertical="center"/>
    </xf>
    <xf numFmtId="0" fontId="71" fillId="22" borderId="0" xfId="0" applyFont="1" applyFill="1" applyBorder="1" applyAlignment="1">
      <alignment horizontal="center" vertical="center" wrapText="1"/>
    </xf>
    <xf numFmtId="179" fontId="71" fillId="22" borderId="0" xfId="0" applyNumberFormat="1" applyFont="1" applyFill="1" applyBorder="1" applyAlignment="1">
      <alignment horizontal="center" vertical="center" wrapText="1"/>
    </xf>
    <xf numFmtId="0" fontId="71" fillId="22" borderId="0" xfId="0" applyFont="1" applyFill="1" applyBorder="1" applyAlignment="1">
      <alignment horizontal="left" vertical="center" wrapText="1"/>
    </xf>
    <xf numFmtId="179" fontId="71" fillId="22" borderId="0" xfId="0" applyNumberFormat="1" applyFont="1" applyFill="1" applyBorder="1" applyAlignment="1">
      <alignment vertical="center"/>
    </xf>
    <xf numFmtId="0" fontId="70" fillId="22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left" vertical="center"/>
    </xf>
    <xf numFmtId="0" fontId="69" fillId="0" borderId="17" xfId="0" applyFont="1" applyFill="1" applyBorder="1" applyAlignment="1">
      <alignment horizontal="left" vertical="center" wrapText="1"/>
    </xf>
    <xf numFmtId="0" fontId="69" fillId="22" borderId="3" xfId="0" applyFont="1" applyFill="1" applyBorder="1" applyAlignment="1">
      <alignment wrapText="1"/>
    </xf>
    <xf numFmtId="179" fontId="100" fillId="29" borderId="3" xfId="0" applyNumberFormat="1" applyFont="1" applyFill="1" applyBorder="1" applyAlignment="1">
      <alignment horizontal="center" vertical="center" wrapText="1"/>
    </xf>
    <xf numFmtId="179" fontId="99" fillId="22" borderId="3" xfId="0" applyNumberFormat="1" applyFont="1" applyFill="1" applyBorder="1" applyAlignment="1">
      <alignment vertical="center"/>
    </xf>
    <xf numFmtId="179" fontId="63" fillId="22" borderId="3" xfId="0" applyNumberFormat="1" applyFont="1" applyFill="1" applyBorder="1" applyAlignment="1">
      <alignment vertical="center"/>
    </xf>
    <xf numFmtId="177" fontId="70" fillId="22" borderId="3" xfId="0" applyNumberFormat="1" applyFont="1" applyFill="1" applyBorder="1" applyAlignment="1">
      <alignment vertical="center"/>
    </xf>
    <xf numFmtId="177" fontId="71" fillId="22" borderId="3" xfId="0" applyNumberFormat="1" applyFont="1" applyFill="1" applyBorder="1" applyAlignment="1">
      <alignment vertical="center"/>
    </xf>
    <xf numFmtId="177" fontId="99" fillId="29" borderId="3" xfId="0" applyNumberFormat="1" applyFont="1" applyFill="1" applyBorder="1" applyAlignment="1">
      <alignment vertical="center"/>
    </xf>
    <xf numFmtId="177" fontId="72" fillId="22" borderId="3" xfId="0" applyNumberFormat="1" applyFont="1" applyFill="1" applyBorder="1" applyAlignment="1">
      <alignment vertical="center"/>
    </xf>
    <xf numFmtId="177" fontId="69" fillId="22" borderId="3" xfId="0" applyNumberFormat="1" applyFont="1" applyFill="1" applyBorder="1" applyAlignment="1">
      <alignment horizontal="right" vertical="center" wrapText="1"/>
    </xf>
    <xf numFmtId="177" fontId="68" fillId="29" borderId="3" xfId="0" applyNumberFormat="1" applyFont="1" applyFill="1" applyBorder="1" applyAlignment="1">
      <alignment horizontal="center" vertical="center" wrapText="1"/>
    </xf>
    <xf numFmtId="177" fontId="68" fillId="22" borderId="3" xfId="0" applyNumberFormat="1" applyFont="1" applyFill="1" applyBorder="1" applyAlignment="1">
      <alignment vertical="center"/>
    </xf>
    <xf numFmtId="177" fontId="69" fillId="22" borderId="3" xfId="0" applyNumberFormat="1" applyFont="1" applyFill="1" applyBorder="1" applyAlignment="1">
      <alignment vertical="center"/>
    </xf>
    <xf numFmtId="0" fontId="79" fillId="0" borderId="13" xfId="0" applyFont="1" applyFill="1" applyBorder="1" applyAlignment="1">
      <alignment horizontal="center" vertical="center" wrapText="1"/>
    </xf>
    <xf numFmtId="169" fontId="80" fillId="0" borderId="3" xfId="0" applyNumberFormat="1" applyFont="1" applyFill="1" applyBorder="1" applyAlignment="1">
      <alignment horizontal="right" vertical="center"/>
    </xf>
    <xf numFmtId="169" fontId="68" fillId="0" borderId="3" xfId="0" applyNumberFormat="1" applyFont="1" applyFill="1" applyBorder="1" applyAlignment="1">
      <alignment horizontal="right" vertical="center"/>
    </xf>
    <xf numFmtId="169" fontId="69" fillId="0" borderId="3" xfId="0" applyNumberFormat="1" applyFont="1" applyFill="1" applyBorder="1" applyAlignment="1">
      <alignment horizontal="right" vertical="center"/>
    </xf>
    <xf numFmtId="0" fontId="79" fillId="0" borderId="0" xfId="0" quotePrefix="1" applyFont="1" applyFill="1" applyBorder="1" applyAlignment="1">
      <alignment horizontal="center" vertical="center"/>
    </xf>
    <xf numFmtId="170" fontId="87" fillId="29" borderId="0" xfId="0" applyNumberFormat="1" applyFont="1" applyFill="1" applyBorder="1" applyAlignment="1">
      <alignment vertical="center"/>
    </xf>
    <xf numFmtId="0" fontId="81" fillId="0" borderId="3" xfId="0" applyFont="1" applyFill="1" applyBorder="1" applyAlignment="1">
      <alignment horizontal="left" vertical="center"/>
    </xf>
    <xf numFmtId="179" fontId="99" fillId="0" borderId="3" xfId="0" applyNumberFormat="1" applyFont="1" applyFill="1" applyBorder="1" applyAlignment="1">
      <alignment horizontal="center" vertical="center" wrapText="1"/>
    </xf>
    <xf numFmtId="177" fontId="77" fillId="0" borderId="3" xfId="0" applyNumberFormat="1" applyFont="1" applyFill="1" applyBorder="1" applyAlignment="1">
      <alignment horizontal="center" vertical="center" wrapText="1"/>
    </xf>
    <xf numFmtId="177" fontId="77" fillId="29" borderId="3" xfId="0" applyNumberFormat="1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center" vertical="center"/>
    </xf>
    <xf numFmtId="170" fontId="67" fillId="29" borderId="3" xfId="0" applyNumberFormat="1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center" vertical="center" wrapText="1"/>
    </xf>
    <xf numFmtId="0" fontId="101" fillId="0" borderId="13" xfId="0" applyFont="1" applyFill="1" applyBorder="1" applyAlignment="1">
      <alignment horizontal="center" vertical="center" wrapText="1"/>
    </xf>
    <xf numFmtId="0" fontId="82" fillId="0" borderId="0" xfId="0" applyFont="1" applyFill="1" applyAlignment="1">
      <alignment vertical="center"/>
    </xf>
    <xf numFmtId="0" fontId="62" fillId="0" borderId="3" xfId="0" applyFont="1" applyFill="1" applyBorder="1" applyAlignment="1">
      <alignment horizontal="center" vertical="center" wrapText="1"/>
    </xf>
    <xf numFmtId="0" fontId="89" fillId="22" borderId="13" xfId="0" applyFont="1" applyFill="1" applyBorder="1" applyAlignment="1">
      <alignment horizontal="center" vertical="center"/>
    </xf>
    <xf numFmtId="0" fontId="82" fillId="0" borderId="19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center" vertical="center"/>
    </xf>
    <xf numFmtId="170" fontId="89" fillId="0" borderId="13" xfId="0" applyNumberFormat="1" applyFont="1" applyFill="1" applyBorder="1" applyAlignment="1">
      <alignment horizontal="center" vertical="center" wrapText="1"/>
    </xf>
    <xf numFmtId="170" fontId="89" fillId="0" borderId="13" xfId="0" quotePrefix="1" applyNumberFormat="1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/>
    </xf>
    <xf numFmtId="0" fontId="65" fillId="29" borderId="18" xfId="0" applyFont="1" applyFill="1" applyBorder="1" applyAlignment="1">
      <alignment horizontal="center" vertical="center"/>
    </xf>
    <xf numFmtId="0" fontId="65" fillId="29" borderId="24" xfId="0" applyFont="1" applyFill="1" applyBorder="1" applyAlignment="1" applyProtection="1">
      <alignment horizontal="center"/>
      <protection locked="0"/>
    </xf>
    <xf numFmtId="0" fontId="65" fillId="29" borderId="13" xfId="0" applyFont="1" applyFill="1" applyBorder="1" applyAlignment="1" applyProtection="1">
      <alignment horizontal="center"/>
      <protection locked="0"/>
    </xf>
    <xf numFmtId="0" fontId="62" fillId="0" borderId="3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79" fillId="22" borderId="13" xfId="0" applyFont="1" applyFill="1" applyBorder="1" applyAlignment="1">
      <alignment horizontal="center" vertical="center"/>
    </xf>
    <xf numFmtId="0" fontId="82" fillId="0" borderId="0" xfId="0" applyFont="1" applyFill="1" applyAlignment="1">
      <alignment horizontal="center" vertical="center"/>
    </xf>
    <xf numFmtId="0" fontId="68" fillId="22" borderId="15" xfId="0" applyFont="1" applyFill="1" applyBorder="1" applyAlignment="1">
      <alignment horizontal="left" vertical="center" wrapText="1"/>
    </xf>
    <xf numFmtId="0" fontId="68" fillId="22" borderId="16" xfId="0" applyFont="1" applyFill="1" applyBorder="1" applyAlignment="1">
      <alignment horizontal="left" vertical="center" wrapText="1"/>
    </xf>
    <xf numFmtId="0" fontId="68" fillId="22" borderId="15" xfId="0" applyFont="1" applyFill="1" applyBorder="1" applyAlignment="1">
      <alignment horizontal="center" vertical="center" wrapText="1"/>
    </xf>
    <xf numFmtId="0" fontId="68" fillId="22" borderId="16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left" vertical="center"/>
    </xf>
    <xf numFmtId="0" fontId="68" fillId="22" borderId="16" xfId="0" applyFont="1" applyFill="1" applyBorder="1" applyAlignment="1">
      <alignment horizontal="left" vertical="center"/>
    </xf>
    <xf numFmtId="0" fontId="68" fillId="22" borderId="15" xfId="0" applyFont="1" applyFill="1" applyBorder="1" applyAlignment="1">
      <alignment horizontal="center" vertical="center"/>
    </xf>
    <xf numFmtId="0" fontId="68" fillId="22" borderId="16" xfId="0" applyFont="1" applyFill="1" applyBorder="1" applyAlignment="1">
      <alignment horizontal="center" vertical="center"/>
    </xf>
    <xf numFmtId="0" fontId="68" fillId="22" borderId="25" xfId="0" applyFont="1" applyFill="1" applyBorder="1" applyAlignment="1">
      <alignment horizontal="left" vertical="center"/>
    </xf>
    <xf numFmtId="0" fontId="68" fillId="22" borderId="3" xfId="0" applyFont="1" applyFill="1" applyBorder="1" applyAlignment="1">
      <alignment horizontal="left" vertical="center" wrapText="1"/>
    </xf>
    <xf numFmtId="170" fontId="79" fillId="0" borderId="13" xfId="0" applyNumberFormat="1" applyFont="1" applyFill="1" applyBorder="1" applyAlignment="1">
      <alignment horizontal="center" vertical="center" wrapText="1"/>
    </xf>
    <xf numFmtId="170" fontId="79" fillId="0" borderId="13" xfId="0" quotePrefix="1" applyNumberFormat="1" applyFont="1" applyFill="1" applyBorder="1" applyAlignment="1">
      <alignment horizontal="center" vertical="center" wrapText="1"/>
    </xf>
    <xf numFmtId="0" fontId="79" fillId="22" borderId="0" xfId="0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horizontal="center" vertical="center"/>
    </xf>
    <xf numFmtId="170" fontId="71" fillId="0" borderId="13" xfId="0" applyNumberFormat="1" applyFont="1" applyFill="1" applyBorder="1" applyAlignment="1">
      <alignment horizontal="center" vertical="center" wrapText="1"/>
    </xf>
    <xf numFmtId="170" fontId="71" fillId="0" borderId="13" xfId="0" quotePrefix="1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left" vertical="center"/>
    </xf>
    <xf numFmtId="0" fontId="70" fillId="22" borderId="13" xfId="0" applyFont="1" applyFill="1" applyBorder="1" applyAlignment="1">
      <alignment horizontal="center" vertical="center"/>
    </xf>
    <xf numFmtId="0" fontId="91" fillId="22" borderId="0" xfId="0" applyFont="1" applyFill="1" applyBorder="1" applyAlignment="1">
      <alignment horizontal="center" vertical="center"/>
    </xf>
    <xf numFmtId="0" fontId="78" fillId="22" borderId="3" xfId="0" applyFont="1" applyFill="1" applyBorder="1" applyAlignment="1">
      <alignment horizontal="center" vertical="center" wrapText="1"/>
    </xf>
    <xf numFmtId="0" fontId="78" fillId="22" borderId="15" xfId="0" applyFont="1" applyFill="1" applyBorder="1" applyAlignment="1">
      <alignment horizontal="center" vertical="center" wrapText="1"/>
    </xf>
    <xf numFmtId="0" fontId="78" fillId="22" borderId="14" xfId="0" applyFont="1" applyFill="1" applyBorder="1" applyAlignment="1">
      <alignment horizontal="center" vertical="center" wrapText="1"/>
    </xf>
    <xf numFmtId="0" fontId="78" fillId="22" borderId="16" xfId="0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center" vertical="center" wrapText="1"/>
    </xf>
    <xf numFmtId="0" fontId="78" fillId="0" borderId="27" xfId="0" applyFont="1" applyFill="1" applyBorder="1" applyAlignment="1">
      <alignment horizontal="center" vertical="center" wrapText="1"/>
    </xf>
    <xf numFmtId="0" fontId="78" fillId="0" borderId="19" xfId="0" applyFont="1" applyFill="1" applyBorder="1" applyAlignment="1">
      <alignment horizontal="center" vertical="center" wrapText="1"/>
    </xf>
    <xf numFmtId="0" fontId="78" fillId="0" borderId="28" xfId="0" applyFont="1" applyFill="1" applyBorder="1" applyAlignment="1">
      <alignment horizontal="center" vertical="center" wrapText="1"/>
    </xf>
    <xf numFmtId="0" fontId="78" fillId="0" borderId="29" xfId="0" applyFont="1" applyFill="1" applyBorder="1" applyAlignment="1">
      <alignment horizontal="center" vertical="center" wrapText="1"/>
    </xf>
    <xf numFmtId="0" fontId="78" fillId="0" borderId="13" xfId="0" applyFont="1" applyFill="1" applyBorder="1" applyAlignment="1">
      <alignment horizontal="center" vertical="center" wrapText="1"/>
    </xf>
    <xf numFmtId="0" fontId="78" fillId="0" borderId="25" xfId="0" applyFont="1" applyFill="1" applyBorder="1" applyAlignment="1">
      <alignment horizontal="center" vertical="center" wrapText="1"/>
    </xf>
    <xf numFmtId="0" fontId="78" fillId="22" borderId="0" xfId="0" applyFont="1" applyFill="1" applyBorder="1" applyAlignment="1">
      <alignment horizontal="center" vertical="center" wrapText="1"/>
    </xf>
    <xf numFmtId="0" fontId="78" fillId="22" borderId="15" xfId="0" applyFont="1" applyFill="1" applyBorder="1" applyAlignment="1">
      <alignment horizontal="left" vertical="center" wrapText="1"/>
    </xf>
    <xf numFmtId="0" fontId="78" fillId="22" borderId="14" xfId="0" applyFont="1" applyFill="1" applyBorder="1" applyAlignment="1">
      <alignment horizontal="left" vertical="center" wrapText="1"/>
    </xf>
    <xf numFmtId="0" fontId="78" fillId="22" borderId="16" xfId="0" applyFont="1" applyFill="1" applyBorder="1" applyAlignment="1">
      <alignment horizontal="left" vertical="center" wrapText="1"/>
    </xf>
    <xf numFmtId="0" fontId="78" fillId="22" borderId="17" xfId="0" applyFont="1" applyFill="1" applyBorder="1" applyAlignment="1">
      <alignment horizontal="center" vertical="center" wrapText="1"/>
    </xf>
    <xf numFmtId="0" fontId="78" fillId="22" borderId="18" xfId="0" applyFont="1" applyFill="1" applyBorder="1" applyAlignment="1">
      <alignment horizontal="center" vertical="center" wrapText="1"/>
    </xf>
    <xf numFmtId="0" fontId="78" fillId="22" borderId="27" xfId="0" applyFont="1" applyFill="1" applyBorder="1" applyAlignment="1">
      <alignment horizontal="center" vertical="center" wrapText="1"/>
    </xf>
    <xf numFmtId="0" fontId="78" fillId="22" borderId="29" xfId="0" applyFont="1" applyFill="1" applyBorder="1" applyAlignment="1">
      <alignment horizontal="center" vertical="center" wrapText="1"/>
    </xf>
    <xf numFmtId="0" fontId="77" fillId="22" borderId="15" xfId="0" applyFont="1" applyFill="1" applyBorder="1" applyAlignment="1">
      <alignment horizontal="left" vertical="center" wrapText="1"/>
    </xf>
    <xf numFmtId="0" fontId="77" fillId="22" borderId="14" xfId="0" applyFont="1" applyFill="1" applyBorder="1" applyAlignment="1">
      <alignment horizontal="left" vertical="center" wrapText="1"/>
    </xf>
    <xf numFmtId="0" fontId="77" fillId="22" borderId="16" xfId="0" applyFont="1" applyFill="1" applyBorder="1" applyAlignment="1">
      <alignment horizontal="left" vertical="center" wrapText="1"/>
    </xf>
    <xf numFmtId="0" fontId="84" fillId="0" borderId="0" xfId="0" applyFont="1" applyFill="1" applyAlignment="1">
      <alignment vertical="center" wrapText="1"/>
    </xf>
    <xf numFmtId="0" fontId="97" fillId="0" borderId="0" xfId="0" applyFont="1" applyAlignment="1">
      <alignment vertical="center" wrapText="1"/>
    </xf>
    <xf numFmtId="3" fontId="77" fillId="22" borderId="15" xfId="0" applyNumberFormat="1" applyFont="1" applyFill="1" applyBorder="1" applyAlignment="1">
      <alignment horizontal="left" vertical="center" wrapText="1"/>
    </xf>
    <xf numFmtId="3" fontId="77" fillId="22" borderId="14" xfId="0" applyNumberFormat="1" applyFont="1" applyFill="1" applyBorder="1" applyAlignment="1">
      <alignment horizontal="left" vertical="center" wrapText="1"/>
    </xf>
    <xf numFmtId="3" fontId="77" fillId="22" borderId="16" xfId="0" applyNumberFormat="1" applyFont="1" applyFill="1" applyBorder="1" applyAlignment="1">
      <alignment horizontal="left" vertical="center" wrapText="1"/>
    </xf>
    <xf numFmtId="0" fontId="94" fillId="22" borderId="0" xfId="0" applyFont="1" applyFill="1" applyBorder="1" applyAlignment="1">
      <alignment horizontal="center" vertical="center" wrapText="1"/>
    </xf>
    <xf numFmtId="0" fontId="95" fillId="22" borderId="0" xfId="0" applyFont="1" applyFill="1" applyAlignment="1">
      <alignment horizontal="center" vertical="center"/>
    </xf>
    <xf numFmtId="0" fontId="78" fillId="22" borderId="0" xfId="0" applyFont="1" applyFill="1" applyBorder="1" applyAlignment="1">
      <alignment horizontal="center"/>
    </xf>
    <xf numFmtId="0" fontId="77" fillId="22" borderId="13" xfId="0" applyFont="1" applyFill="1" applyBorder="1" applyAlignment="1">
      <alignment horizontal="center"/>
    </xf>
    <xf numFmtId="0" fontId="78" fillId="22" borderId="0" xfId="0" applyFont="1" applyFill="1" applyAlignment="1">
      <alignment horizontal="center" vertic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307"/>
  <sheetViews>
    <sheetView tabSelected="1" view="pageBreakPreview" zoomScale="75" zoomScaleNormal="75" zoomScaleSheetLayoutView="75" workbookViewId="0">
      <selection activeCell="M4" sqref="M4"/>
    </sheetView>
  </sheetViews>
  <sheetFormatPr defaultRowHeight="20.25"/>
  <cols>
    <col min="1" max="1" width="65.42578125" style="3" customWidth="1"/>
    <col min="2" max="2" width="17.28515625" style="4" customWidth="1"/>
    <col min="3" max="4" width="18" style="4" customWidth="1"/>
    <col min="5" max="5" width="18.7109375" style="3" customWidth="1"/>
    <col min="6" max="6" width="19" style="3" customWidth="1"/>
    <col min="7" max="7" width="18.7109375" style="3" customWidth="1"/>
    <col min="8" max="8" width="19.7109375" style="3" customWidth="1"/>
    <col min="9" max="9" width="10" style="3" customWidth="1"/>
    <col min="10" max="10" width="9.5703125" style="3" customWidth="1"/>
    <col min="11" max="12" width="9.140625" style="3" customWidth="1"/>
    <col min="13" max="13" width="10.5703125" style="3" customWidth="1"/>
    <col min="14" max="16384" width="9.140625" style="3"/>
  </cols>
  <sheetData>
    <row r="1" spans="1:8" ht="122.25" customHeight="1">
      <c r="A1" s="316" t="s">
        <v>411</v>
      </c>
      <c r="B1" s="315"/>
      <c r="C1" s="315"/>
      <c r="D1" s="315"/>
      <c r="E1" s="315"/>
      <c r="F1" s="315"/>
      <c r="G1" s="315"/>
      <c r="H1" s="315"/>
    </row>
    <row r="2" spans="1:8" ht="30" customHeight="1">
      <c r="A2" s="315" t="s">
        <v>25</v>
      </c>
      <c r="B2" s="315"/>
      <c r="C2" s="315"/>
      <c r="D2" s="315"/>
      <c r="E2" s="315"/>
      <c r="F2" s="315"/>
      <c r="G2" s="315"/>
      <c r="H2" s="315"/>
    </row>
    <row r="3" spans="1:8" ht="23.25" customHeight="1">
      <c r="B3" s="5"/>
      <c r="C3" s="6"/>
      <c r="D3" s="5"/>
      <c r="E3" s="5"/>
      <c r="F3" s="5"/>
      <c r="G3" s="5"/>
      <c r="H3" s="7" t="s">
        <v>87</v>
      </c>
    </row>
    <row r="4" spans="1:8" ht="48.75" customHeight="1">
      <c r="A4" s="324" t="s">
        <v>31</v>
      </c>
      <c r="B4" s="325" t="s">
        <v>5</v>
      </c>
      <c r="C4" s="325" t="s">
        <v>169</v>
      </c>
      <c r="D4" s="325"/>
      <c r="E4" s="324" t="s">
        <v>184</v>
      </c>
      <c r="F4" s="324"/>
      <c r="G4" s="324"/>
      <c r="H4" s="324"/>
    </row>
    <row r="5" spans="1:8" ht="79.5" customHeight="1">
      <c r="A5" s="324"/>
      <c r="B5" s="325"/>
      <c r="C5" s="312" t="s">
        <v>479</v>
      </c>
      <c r="D5" s="309" t="s">
        <v>180</v>
      </c>
      <c r="E5" s="8" t="s">
        <v>182</v>
      </c>
      <c r="F5" s="8" t="s">
        <v>183</v>
      </c>
      <c r="G5" s="8" t="s">
        <v>157</v>
      </c>
      <c r="H5" s="8" t="s">
        <v>158</v>
      </c>
    </row>
    <row r="6" spans="1:8" ht="29.25" customHeight="1">
      <c r="A6" s="9">
        <v>1</v>
      </c>
      <c r="B6" s="309">
        <v>2</v>
      </c>
      <c r="C6" s="309">
        <v>3</v>
      </c>
      <c r="D6" s="309">
        <v>4</v>
      </c>
      <c r="E6" s="309">
        <v>5</v>
      </c>
      <c r="F6" s="309">
        <v>6</v>
      </c>
      <c r="G6" s="309">
        <v>7</v>
      </c>
      <c r="H6" s="309">
        <v>8</v>
      </c>
    </row>
    <row r="7" spans="1:8" ht="24.95" customHeight="1">
      <c r="A7" s="326" t="s">
        <v>138</v>
      </c>
      <c r="B7" s="326"/>
      <c r="C7" s="326"/>
      <c r="D7" s="326"/>
      <c r="E7" s="326"/>
      <c r="F7" s="326"/>
      <c r="G7" s="326"/>
      <c r="H7" s="326"/>
    </row>
    <row r="8" spans="1:8" ht="45" customHeight="1">
      <c r="A8" s="10" t="s">
        <v>170</v>
      </c>
      <c r="B8" s="11">
        <v>1000</v>
      </c>
      <c r="C8" s="12">
        <v>19007.3</v>
      </c>
      <c r="D8" s="12">
        <v>22037</v>
      </c>
      <c r="E8" s="12">
        <v>21329.9</v>
      </c>
      <c r="F8" s="12">
        <v>22037</v>
      </c>
      <c r="G8" s="12">
        <f>F8-E8</f>
        <v>707.09999999999854</v>
      </c>
      <c r="H8" s="12">
        <f>(F8/E8)*100</f>
        <v>103.31506476823613</v>
      </c>
    </row>
    <row r="9" spans="1:8" ht="47.25" customHeight="1">
      <c r="A9" s="10" t="s">
        <v>103</v>
      </c>
      <c r="B9" s="11">
        <v>1010</v>
      </c>
      <c r="C9" s="12">
        <f>SUM(C10:C14)</f>
        <v>-12806</v>
      </c>
      <c r="D9" s="12">
        <f t="shared" ref="D9" si="0">SUM(D10:D14)</f>
        <v>-20459.900000000001</v>
      </c>
      <c r="E9" s="12">
        <f t="shared" ref="E9:F9" si="1">SUM(E10:E14)</f>
        <v>-18513.3</v>
      </c>
      <c r="F9" s="12">
        <f t="shared" si="1"/>
        <v>-20459.900000000001</v>
      </c>
      <c r="G9" s="12">
        <f t="shared" ref="G9:G43" si="2">F9-E9</f>
        <v>-1946.6000000000022</v>
      </c>
      <c r="H9" s="12">
        <f t="shared" ref="H9:H43" si="3">(F9/E9)*100</f>
        <v>110.51460301512968</v>
      </c>
    </row>
    <row r="10" spans="1:8" ht="30" customHeight="1">
      <c r="A10" s="1" t="s">
        <v>104</v>
      </c>
      <c r="B10" s="14">
        <v>1011</v>
      </c>
      <c r="C10" s="15">
        <v>-794</v>
      </c>
      <c r="D10" s="15">
        <v>-5180</v>
      </c>
      <c r="E10" s="15">
        <v>-4533.3</v>
      </c>
      <c r="F10" s="15">
        <v>-5180</v>
      </c>
      <c r="G10" s="15">
        <f t="shared" si="2"/>
        <v>-646.69999999999982</v>
      </c>
      <c r="H10" s="15">
        <f t="shared" si="3"/>
        <v>114.26554607019168</v>
      </c>
    </row>
    <row r="11" spans="1:8" ht="28.5" customHeight="1">
      <c r="A11" s="1" t="s">
        <v>2</v>
      </c>
      <c r="B11" s="14">
        <v>1012</v>
      </c>
      <c r="C11" s="15">
        <v>-9679.7999999999993</v>
      </c>
      <c r="D11" s="15">
        <v>-11642.7</v>
      </c>
      <c r="E11" s="15">
        <v>-10368.799999999999</v>
      </c>
      <c r="F11" s="15">
        <v>-11642.7</v>
      </c>
      <c r="G11" s="15">
        <f t="shared" si="2"/>
        <v>-1273.9000000000015</v>
      </c>
      <c r="H11" s="15">
        <f t="shared" si="3"/>
        <v>112.28589614998845</v>
      </c>
    </row>
    <row r="12" spans="1:8" ht="29.25" customHeight="1">
      <c r="A12" s="1" t="s">
        <v>3</v>
      </c>
      <c r="B12" s="14">
        <v>1013</v>
      </c>
      <c r="C12" s="15">
        <v>-2086.5</v>
      </c>
      <c r="D12" s="15">
        <v>-2513.4</v>
      </c>
      <c r="E12" s="15">
        <v>-2245.8000000000002</v>
      </c>
      <c r="F12" s="15">
        <v>-2513.4</v>
      </c>
      <c r="G12" s="15">
        <f t="shared" si="2"/>
        <v>-267.59999999999991</v>
      </c>
      <c r="H12" s="15">
        <f t="shared" si="3"/>
        <v>111.9155757413839</v>
      </c>
    </row>
    <row r="13" spans="1:8" ht="29.25" customHeight="1">
      <c r="A13" s="1" t="s">
        <v>4</v>
      </c>
      <c r="B13" s="14">
        <v>1014</v>
      </c>
      <c r="C13" s="15">
        <v>-37.6</v>
      </c>
      <c r="D13" s="15">
        <v>-489.3</v>
      </c>
      <c r="E13" s="15">
        <v>-946</v>
      </c>
      <c r="F13" s="15">
        <v>-489.3</v>
      </c>
      <c r="G13" s="15">
        <f t="shared" si="2"/>
        <v>456.7</v>
      </c>
      <c r="H13" s="15">
        <f t="shared" si="3"/>
        <v>51.723044397462999</v>
      </c>
    </row>
    <row r="14" spans="1:8" ht="30" customHeight="1">
      <c r="A14" s="1" t="s">
        <v>78</v>
      </c>
      <c r="B14" s="14">
        <v>1015</v>
      </c>
      <c r="C14" s="15">
        <v>-208.1</v>
      </c>
      <c r="D14" s="15">
        <v>-634.5</v>
      </c>
      <c r="E14" s="15">
        <v>-419.4</v>
      </c>
      <c r="F14" s="15">
        <v>-634.5</v>
      </c>
      <c r="G14" s="15">
        <f t="shared" si="2"/>
        <v>-215.10000000000002</v>
      </c>
      <c r="H14" s="15">
        <f t="shared" si="3"/>
        <v>151.28755364806867</v>
      </c>
    </row>
    <row r="15" spans="1:8" ht="28.5" customHeight="1">
      <c r="A15" s="10" t="s">
        <v>33</v>
      </c>
      <c r="B15" s="14">
        <v>1020</v>
      </c>
      <c r="C15" s="12">
        <f>SUM(C8:C9)</f>
        <v>6201.2999999999993</v>
      </c>
      <c r="D15" s="12">
        <f t="shared" ref="D15" si="4">SUM(D8:D9)</f>
        <v>1577.0999999999985</v>
      </c>
      <c r="E15" s="12">
        <f t="shared" ref="E15:F15" si="5">SUM(E8:E9)</f>
        <v>2816.6000000000022</v>
      </c>
      <c r="F15" s="12">
        <f t="shared" si="5"/>
        <v>1577.0999999999985</v>
      </c>
      <c r="G15" s="12">
        <f t="shared" si="2"/>
        <v>-1239.5000000000036</v>
      </c>
      <c r="H15" s="12">
        <f t="shared" si="3"/>
        <v>55.993041255414234</v>
      </c>
    </row>
    <row r="16" spans="1:8" ht="40.5" customHeight="1">
      <c r="A16" s="10" t="s">
        <v>126</v>
      </c>
      <c r="B16" s="11">
        <v>1020</v>
      </c>
      <c r="C16" s="12">
        <f>SUM(C17:C21)</f>
        <v>-1801.6</v>
      </c>
      <c r="D16" s="12">
        <f t="shared" ref="D16" si="6">SUM(D17:D21)</f>
        <v>-1396.9</v>
      </c>
      <c r="E16" s="12">
        <f t="shared" ref="E16:F16" si="7">SUM(E17:E21)</f>
        <v>-1270.8999999999999</v>
      </c>
      <c r="F16" s="12">
        <f t="shared" si="7"/>
        <v>-1396.9</v>
      </c>
      <c r="G16" s="12">
        <f t="shared" si="2"/>
        <v>-126.00000000000023</v>
      </c>
      <c r="H16" s="12">
        <f t="shared" si="3"/>
        <v>109.91423400739635</v>
      </c>
    </row>
    <row r="17" spans="1:8" ht="27.75" customHeight="1">
      <c r="A17" s="1" t="s">
        <v>104</v>
      </c>
      <c r="B17" s="14">
        <v>1021</v>
      </c>
      <c r="C17" s="15">
        <v>-34.5</v>
      </c>
      <c r="D17" s="15">
        <v>-31.9</v>
      </c>
      <c r="E17" s="15">
        <v>-24.1</v>
      </c>
      <c r="F17" s="15">
        <v>-31.9</v>
      </c>
      <c r="G17" s="15">
        <f t="shared" si="2"/>
        <v>-7.7999999999999972</v>
      </c>
      <c r="H17" s="15">
        <f t="shared" si="3"/>
        <v>132.36514522821577</v>
      </c>
    </row>
    <row r="18" spans="1:8" ht="27.75" customHeight="1">
      <c r="A18" s="1" t="s">
        <v>2</v>
      </c>
      <c r="B18" s="14">
        <v>1022</v>
      </c>
      <c r="C18" s="15">
        <v>-790.3</v>
      </c>
      <c r="D18" s="15">
        <v>-1089.0999999999999</v>
      </c>
      <c r="E18" s="15">
        <v>-986</v>
      </c>
      <c r="F18" s="15">
        <v>-1089.0999999999999</v>
      </c>
      <c r="G18" s="15">
        <f t="shared" si="2"/>
        <v>-103.09999999999991</v>
      </c>
      <c r="H18" s="15">
        <f t="shared" si="3"/>
        <v>110.45638945233264</v>
      </c>
    </row>
    <row r="19" spans="1:8" ht="27.75" customHeight="1">
      <c r="A19" s="1" t="s">
        <v>3</v>
      </c>
      <c r="B19" s="14">
        <v>1023</v>
      </c>
      <c r="C19" s="15">
        <v>-170.5</v>
      </c>
      <c r="D19" s="15">
        <v>-235.4</v>
      </c>
      <c r="E19" s="15">
        <v>-214</v>
      </c>
      <c r="F19" s="15">
        <v>-235.4</v>
      </c>
      <c r="G19" s="15">
        <f t="shared" si="2"/>
        <v>-21.400000000000006</v>
      </c>
      <c r="H19" s="15">
        <f t="shared" si="3"/>
        <v>110.00000000000001</v>
      </c>
    </row>
    <row r="20" spans="1:8" ht="27.75" customHeight="1">
      <c r="A20" s="1" t="s">
        <v>4</v>
      </c>
      <c r="B20" s="14">
        <v>1024</v>
      </c>
      <c r="C20" s="15">
        <v>-748</v>
      </c>
      <c r="D20" s="15" t="s">
        <v>34</v>
      </c>
      <c r="E20" s="15" t="s">
        <v>34</v>
      </c>
      <c r="F20" s="15" t="s">
        <v>34</v>
      </c>
      <c r="G20" s="15"/>
      <c r="H20" s="15"/>
    </row>
    <row r="21" spans="1:8" ht="27.75" customHeight="1">
      <c r="A21" s="1" t="s">
        <v>105</v>
      </c>
      <c r="B21" s="14">
        <v>1025</v>
      </c>
      <c r="C21" s="15">
        <v>-58.3</v>
      </c>
      <c r="D21" s="15">
        <v>-40.5</v>
      </c>
      <c r="E21" s="15">
        <v>-46.8</v>
      </c>
      <c r="F21" s="15">
        <v>-40.5</v>
      </c>
      <c r="G21" s="15">
        <f t="shared" si="2"/>
        <v>6.2999999999999972</v>
      </c>
      <c r="H21" s="15">
        <f t="shared" si="3"/>
        <v>86.538461538461547</v>
      </c>
    </row>
    <row r="22" spans="1:8" ht="45" customHeight="1">
      <c r="A22" s="10" t="s">
        <v>52</v>
      </c>
      <c r="B22" s="11">
        <v>1040</v>
      </c>
      <c r="C22" s="12">
        <f>SUM(C23:C24)</f>
        <v>2469.4</v>
      </c>
      <c r="D22" s="12">
        <f>SUM(D23:D24)</f>
        <v>6352</v>
      </c>
      <c r="E22" s="12">
        <f>SUM(E23:E24)</f>
        <v>5242.5</v>
      </c>
      <c r="F22" s="12">
        <f>SUM(F23:F24)</f>
        <v>6352</v>
      </c>
      <c r="G22" s="12">
        <f t="shared" si="2"/>
        <v>1109.5</v>
      </c>
      <c r="H22" s="12">
        <f t="shared" si="3"/>
        <v>121.16356700047687</v>
      </c>
    </row>
    <row r="23" spans="1:8" ht="30.75" customHeight="1">
      <c r="A23" s="1" t="s">
        <v>53</v>
      </c>
      <c r="B23" s="14">
        <v>1041</v>
      </c>
      <c r="C23" s="15"/>
      <c r="D23" s="15"/>
      <c r="E23" s="15"/>
      <c r="F23" s="15"/>
      <c r="G23" s="15">
        <f t="shared" si="2"/>
        <v>0</v>
      </c>
      <c r="H23" s="15"/>
    </row>
    <row r="24" spans="1:8" ht="27.75" customHeight="1">
      <c r="A24" s="1" t="s">
        <v>54</v>
      </c>
      <c r="B24" s="14">
        <v>1042</v>
      </c>
      <c r="C24" s="15">
        <v>2469.4</v>
      </c>
      <c r="D24" s="15">
        <v>6352</v>
      </c>
      <c r="E24" s="15">
        <v>5242.5</v>
      </c>
      <c r="F24" s="15">
        <v>6352</v>
      </c>
      <c r="G24" s="15">
        <f t="shared" si="2"/>
        <v>1109.5</v>
      </c>
      <c r="H24" s="15">
        <f t="shared" si="3"/>
        <v>121.16356700047687</v>
      </c>
    </row>
    <row r="25" spans="1:8" ht="47.25" customHeight="1">
      <c r="A25" s="10" t="s">
        <v>14</v>
      </c>
      <c r="B25" s="11">
        <v>1030</v>
      </c>
      <c r="C25" s="12">
        <f>SUM(C26:C30)</f>
        <v>-6097.2000000000007</v>
      </c>
      <c r="D25" s="12">
        <f t="shared" ref="D25" si="8">SUM(D26:D30)</f>
        <v>-6903.4</v>
      </c>
      <c r="E25" s="12">
        <f t="shared" ref="E25:F25" si="9">SUM(E26:E30)</f>
        <v>-7082.9999999999991</v>
      </c>
      <c r="F25" s="12">
        <f t="shared" si="9"/>
        <v>-6903.4</v>
      </c>
      <c r="G25" s="12">
        <f t="shared" si="2"/>
        <v>179.59999999999945</v>
      </c>
      <c r="H25" s="12">
        <f t="shared" si="3"/>
        <v>97.464351263588881</v>
      </c>
    </row>
    <row r="26" spans="1:8" ht="27.75" customHeight="1">
      <c r="A26" s="1" t="s">
        <v>104</v>
      </c>
      <c r="B26" s="14">
        <v>1031</v>
      </c>
      <c r="C26" s="15">
        <v>-1415.9</v>
      </c>
      <c r="D26" s="15">
        <v>-1811.7</v>
      </c>
      <c r="E26" s="15">
        <v>-2286.6999999999998</v>
      </c>
      <c r="F26" s="15">
        <v>-1811.7</v>
      </c>
      <c r="G26" s="15">
        <f t="shared" si="2"/>
        <v>474.99999999999977</v>
      </c>
      <c r="H26" s="15">
        <f t="shared" si="3"/>
        <v>79.227708050903061</v>
      </c>
    </row>
    <row r="27" spans="1:8" ht="27.75" customHeight="1">
      <c r="A27" s="1" t="s">
        <v>2</v>
      </c>
      <c r="B27" s="14">
        <v>1032</v>
      </c>
      <c r="C27" s="15">
        <v>-2660.4</v>
      </c>
      <c r="D27" s="15">
        <v>-3619.3</v>
      </c>
      <c r="E27" s="15">
        <v>-3260</v>
      </c>
      <c r="F27" s="15">
        <v>-3619.3</v>
      </c>
      <c r="G27" s="15">
        <f t="shared" si="2"/>
        <v>-359.30000000000018</v>
      </c>
      <c r="H27" s="15">
        <f t="shared" si="3"/>
        <v>111.02147239263805</v>
      </c>
    </row>
    <row r="28" spans="1:8" ht="27.75" customHeight="1">
      <c r="A28" s="1" t="s">
        <v>3</v>
      </c>
      <c r="B28" s="14">
        <v>1033</v>
      </c>
      <c r="C28" s="15">
        <v>-573.5</v>
      </c>
      <c r="D28" s="15">
        <v>-782.3</v>
      </c>
      <c r="E28" s="15">
        <v>-707.4</v>
      </c>
      <c r="F28" s="15">
        <v>-782.3</v>
      </c>
      <c r="G28" s="15">
        <f t="shared" si="2"/>
        <v>-74.899999999999977</v>
      </c>
      <c r="H28" s="15">
        <f t="shared" si="3"/>
        <v>110.58806898501554</v>
      </c>
    </row>
    <row r="29" spans="1:8" ht="27.75" customHeight="1">
      <c r="A29" s="1" t="s">
        <v>4</v>
      </c>
      <c r="B29" s="14">
        <v>1034</v>
      </c>
      <c r="C29" s="15" t="s">
        <v>34</v>
      </c>
      <c r="D29" s="15">
        <v>-9.9</v>
      </c>
      <c r="E29" s="15"/>
      <c r="F29" s="15">
        <v>-9.9</v>
      </c>
      <c r="G29" s="15">
        <f t="shared" si="2"/>
        <v>-9.9</v>
      </c>
      <c r="H29" s="15"/>
    </row>
    <row r="30" spans="1:8" ht="27.75" customHeight="1">
      <c r="A30" s="1" t="s">
        <v>106</v>
      </c>
      <c r="B30" s="14">
        <v>1035</v>
      </c>
      <c r="C30" s="15">
        <v>-1447.4</v>
      </c>
      <c r="D30" s="15">
        <v>-680.2</v>
      </c>
      <c r="E30" s="15">
        <v>-828.9</v>
      </c>
      <c r="F30" s="15">
        <v>-680.2</v>
      </c>
      <c r="G30" s="15">
        <f t="shared" si="2"/>
        <v>148.69999999999993</v>
      </c>
      <c r="H30" s="15">
        <f t="shared" si="3"/>
        <v>82.060562190855364</v>
      </c>
    </row>
    <row r="31" spans="1:8" ht="47.25" customHeight="1">
      <c r="A31" s="10" t="s">
        <v>1</v>
      </c>
      <c r="B31" s="14">
        <v>1100</v>
      </c>
      <c r="C31" s="12">
        <f>SUM(C15,C16,C22,C25)</f>
        <v>771.89999999999782</v>
      </c>
      <c r="D31" s="12">
        <f>SUM(D15,D16,D22,D25)</f>
        <v>-371.20000000000073</v>
      </c>
      <c r="E31" s="12">
        <f t="shared" ref="E31" si="10">SUM(E15,E16,E22,E25)</f>
        <v>-294.79999999999654</v>
      </c>
      <c r="F31" s="12">
        <f>SUM(F15,F16,F22,F25)</f>
        <v>-371.20000000000073</v>
      </c>
      <c r="G31" s="12">
        <f t="shared" si="2"/>
        <v>-76.400000000004184</v>
      </c>
      <c r="H31" s="12">
        <f t="shared" si="3"/>
        <v>125.91587516960823</v>
      </c>
    </row>
    <row r="32" spans="1:8" ht="27.75" customHeight="1">
      <c r="A32" s="10" t="s">
        <v>171</v>
      </c>
      <c r="B32" s="11">
        <v>1130</v>
      </c>
      <c r="C32" s="12">
        <v>235.6</v>
      </c>
      <c r="D32" s="12">
        <v>129.5</v>
      </c>
      <c r="E32" s="12">
        <v>220</v>
      </c>
      <c r="F32" s="12">
        <v>129.5</v>
      </c>
      <c r="G32" s="12">
        <f t="shared" si="2"/>
        <v>-90.5</v>
      </c>
      <c r="H32" s="12">
        <f t="shared" si="3"/>
        <v>58.86363636363636</v>
      </c>
    </row>
    <row r="33" spans="1:8" ht="27.75" customHeight="1">
      <c r="A33" s="16" t="s">
        <v>172</v>
      </c>
      <c r="B33" s="11">
        <v>1140</v>
      </c>
      <c r="C33" s="12" t="s">
        <v>34</v>
      </c>
      <c r="D33" s="15" t="s">
        <v>34</v>
      </c>
      <c r="E33" s="15" t="s">
        <v>34</v>
      </c>
      <c r="F33" s="15" t="s">
        <v>34</v>
      </c>
      <c r="G33" s="12"/>
      <c r="H33" s="12"/>
    </row>
    <row r="34" spans="1:8" ht="27.75" customHeight="1">
      <c r="A34" s="10" t="s">
        <v>173</v>
      </c>
      <c r="B34" s="11">
        <v>1150</v>
      </c>
      <c r="C34" s="12">
        <v>423.2</v>
      </c>
      <c r="D34" s="12">
        <v>172.5</v>
      </c>
      <c r="E34" s="12">
        <v>580</v>
      </c>
      <c r="F34" s="12">
        <v>172.5</v>
      </c>
      <c r="G34" s="12">
        <f t="shared" si="2"/>
        <v>-407.5</v>
      </c>
      <c r="H34" s="12">
        <f t="shared" si="3"/>
        <v>29.741379310344829</v>
      </c>
    </row>
    <row r="35" spans="1:8" ht="27.75" customHeight="1">
      <c r="A35" s="10" t="s">
        <v>174</v>
      </c>
      <c r="B35" s="11">
        <v>1160</v>
      </c>
      <c r="C35" s="12" t="s">
        <v>34</v>
      </c>
      <c r="D35" s="15" t="s">
        <v>34</v>
      </c>
      <c r="E35" s="15" t="s">
        <v>34</v>
      </c>
      <c r="F35" s="15" t="s">
        <v>34</v>
      </c>
      <c r="G35" s="12"/>
      <c r="H35" s="12"/>
    </row>
    <row r="36" spans="1:8" ht="28.5" customHeight="1">
      <c r="A36" s="10" t="s">
        <v>18</v>
      </c>
      <c r="B36" s="11">
        <v>1170</v>
      </c>
      <c r="C36" s="12">
        <f>SUM(C31, C32:C35)</f>
        <v>1430.6999999999978</v>
      </c>
      <c r="D36" s="12">
        <f>SUM(D31, D32:D35)</f>
        <v>-69.200000000000728</v>
      </c>
      <c r="E36" s="12">
        <f>SUM(E31, E32:E35)</f>
        <v>505.20000000000346</v>
      </c>
      <c r="F36" s="12">
        <f>SUM(F31, F32:F35)</f>
        <v>-69.200000000000728</v>
      </c>
      <c r="G36" s="12">
        <f t="shared" si="2"/>
        <v>-574.40000000000418</v>
      </c>
      <c r="H36" s="12">
        <f t="shared" si="3"/>
        <v>-13.697545526524198</v>
      </c>
    </row>
    <row r="37" spans="1:8" ht="27.75" customHeight="1">
      <c r="A37" s="16" t="s">
        <v>36</v>
      </c>
      <c r="B37" s="14">
        <v>1180</v>
      </c>
      <c r="C37" s="15" t="s">
        <v>34</v>
      </c>
      <c r="D37" s="15" t="s">
        <v>34</v>
      </c>
      <c r="E37" s="15" t="s">
        <v>34</v>
      </c>
      <c r="F37" s="15" t="s">
        <v>34</v>
      </c>
      <c r="G37" s="15"/>
      <c r="H37" s="15"/>
    </row>
    <row r="38" spans="1:8" ht="27" customHeight="1">
      <c r="A38" s="16" t="s">
        <v>37</v>
      </c>
      <c r="B38" s="14">
        <v>1181</v>
      </c>
      <c r="C38" s="15"/>
      <c r="D38" s="15"/>
      <c r="E38" s="15"/>
      <c r="F38" s="15"/>
      <c r="G38" s="12"/>
      <c r="H38" s="15"/>
    </row>
    <row r="39" spans="1:8" ht="28.5" customHeight="1">
      <c r="A39" s="10" t="s">
        <v>74</v>
      </c>
      <c r="B39" s="14">
        <v>1200</v>
      </c>
      <c r="C39" s="12">
        <f>SUM(C36:C38)</f>
        <v>1430.6999999999978</v>
      </c>
      <c r="D39" s="12">
        <f>SUM(D36:D38)</f>
        <v>-69.200000000000728</v>
      </c>
      <c r="E39" s="12">
        <f>SUM(E36:E38)</f>
        <v>505.20000000000346</v>
      </c>
      <c r="F39" s="12">
        <f>SUM(F36:F38)</f>
        <v>-69.200000000000728</v>
      </c>
      <c r="G39" s="12">
        <f t="shared" si="2"/>
        <v>-574.40000000000418</v>
      </c>
      <c r="H39" s="12">
        <f t="shared" si="3"/>
        <v>-13.697545526524198</v>
      </c>
    </row>
    <row r="40" spans="1:8" ht="35.25" customHeight="1">
      <c r="A40" s="16" t="s">
        <v>75</v>
      </c>
      <c r="B40" s="14">
        <v>1201</v>
      </c>
      <c r="C40" s="15"/>
      <c r="D40" s="15"/>
      <c r="E40" s="15"/>
      <c r="F40" s="15"/>
      <c r="G40" s="15"/>
      <c r="H40" s="15"/>
    </row>
    <row r="41" spans="1:8" ht="33" customHeight="1">
      <c r="A41" s="16" t="s">
        <v>76</v>
      </c>
      <c r="B41" s="14">
        <v>1202</v>
      </c>
      <c r="C41" s="15" t="s">
        <v>34</v>
      </c>
      <c r="D41" s="15" t="s">
        <v>34</v>
      </c>
      <c r="E41" s="15" t="s">
        <v>34</v>
      </c>
      <c r="F41" s="15" t="s">
        <v>34</v>
      </c>
      <c r="G41" s="15"/>
      <c r="H41" s="15"/>
    </row>
    <row r="42" spans="1:8" ht="33" customHeight="1">
      <c r="A42" s="10" t="s">
        <v>164</v>
      </c>
      <c r="B42" s="11">
        <v>1210</v>
      </c>
      <c r="C42" s="12">
        <f>SUM(C8,C22,C32,C34,C38)</f>
        <v>22135.5</v>
      </c>
      <c r="D42" s="12">
        <f t="shared" ref="D42" si="11">SUM(D8,D22,D32,D34,D38)</f>
        <v>28691</v>
      </c>
      <c r="E42" s="12">
        <f t="shared" ref="E42:F42" si="12">SUM(E8,E22,E32,E34,E38)</f>
        <v>27372.400000000001</v>
      </c>
      <c r="F42" s="12">
        <f t="shared" si="12"/>
        <v>28691</v>
      </c>
      <c r="G42" s="12">
        <f t="shared" si="2"/>
        <v>1318.5999999999985</v>
      </c>
      <c r="H42" s="12">
        <f t="shared" si="3"/>
        <v>104.81726118279727</v>
      </c>
    </row>
    <row r="43" spans="1:8" ht="33" customHeight="1">
      <c r="A43" s="10" t="s">
        <v>165</v>
      </c>
      <c r="B43" s="11">
        <v>1220</v>
      </c>
      <c r="C43" s="12">
        <f>SUM(C9,C16,C25,C33,C35,C37)</f>
        <v>-20704.800000000003</v>
      </c>
      <c r="D43" s="12">
        <f t="shared" ref="D43" si="13">SUM(D9,D16,D25,D33,D35,D37)</f>
        <v>-28760.200000000004</v>
      </c>
      <c r="E43" s="12">
        <f t="shared" ref="E43:F43" si="14">SUM(E9,E16,E25,E33,E35,E37)</f>
        <v>-26867.200000000001</v>
      </c>
      <c r="F43" s="12">
        <f t="shared" si="14"/>
        <v>-28760.200000000004</v>
      </c>
      <c r="G43" s="12">
        <f t="shared" si="2"/>
        <v>-1893.0000000000036</v>
      </c>
      <c r="H43" s="13">
        <f t="shared" si="3"/>
        <v>107.04576584087661</v>
      </c>
    </row>
    <row r="44" spans="1:8" s="51" customFormat="1" ht="30.75" customHeight="1">
      <c r="A44" s="38" t="s">
        <v>27</v>
      </c>
      <c r="B44" s="20"/>
      <c r="C44" s="12"/>
      <c r="D44" s="12"/>
      <c r="E44" s="12"/>
      <c r="F44" s="12"/>
      <c r="G44" s="50"/>
      <c r="H44" s="50"/>
    </row>
    <row r="45" spans="1:8" s="51" customFormat="1" ht="30.75" customHeight="1">
      <c r="A45" s="1" t="s">
        <v>86</v>
      </c>
      <c r="B45" s="21">
        <v>9000</v>
      </c>
      <c r="C45" s="15">
        <v>2244.4</v>
      </c>
      <c r="D45" s="15">
        <v>7023.6</v>
      </c>
      <c r="E45" s="15">
        <v>6844.1</v>
      </c>
      <c r="F45" s="15">
        <v>7023.6</v>
      </c>
      <c r="G45" s="24">
        <f t="shared" ref="G45:G50" si="15">F45-E45</f>
        <v>179.5</v>
      </c>
      <c r="H45" s="24">
        <f t="shared" ref="H45:H50" si="16">(F45/E45)*100</f>
        <v>102.62269692143597</v>
      </c>
    </row>
    <row r="46" spans="1:8" s="51" customFormat="1" ht="30.75" customHeight="1">
      <c r="A46" s="1" t="s">
        <v>2</v>
      </c>
      <c r="B46" s="21">
        <v>9010</v>
      </c>
      <c r="C46" s="15">
        <v>13130.5</v>
      </c>
      <c r="D46" s="15">
        <v>16351.1</v>
      </c>
      <c r="E46" s="15">
        <v>14614.8</v>
      </c>
      <c r="F46" s="15">
        <v>16351.1</v>
      </c>
      <c r="G46" s="24">
        <f t="shared" si="15"/>
        <v>1736.3000000000011</v>
      </c>
      <c r="H46" s="24">
        <f t="shared" si="16"/>
        <v>111.88042258532447</v>
      </c>
    </row>
    <row r="47" spans="1:8" s="51" customFormat="1" ht="30.75" customHeight="1">
      <c r="A47" s="1" t="s">
        <v>3</v>
      </c>
      <c r="B47" s="21">
        <v>9020</v>
      </c>
      <c r="C47" s="15">
        <v>2830.5</v>
      </c>
      <c r="D47" s="15">
        <v>3531.1</v>
      </c>
      <c r="E47" s="15">
        <v>3167.2</v>
      </c>
      <c r="F47" s="15">
        <v>3531.1</v>
      </c>
      <c r="G47" s="24">
        <f t="shared" si="15"/>
        <v>363.90000000000009</v>
      </c>
      <c r="H47" s="24">
        <f t="shared" si="16"/>
        <v>111.48964384945694</v>
      </c>
    </row>
    <row r="48" spans="1:8" s="51" customFormat="1" ht="30.75" customHeight="1">
      <c r="A48" s="1" t="s">
        <v>4</v>
      </c>
      <c r="B48" s="21">
        <v>9030</v>
      </c>
      <c r="C48" s="15">
        <v>785.6</v>
      </c>
      <c r="D48" s="15">
        <v>499.2</v>
      </c>
      <c r="E48" s="15">
        <v>946</v>
      </c>
      <c r="F48" s="15">
        <v>499.2</v>
      </c>
      <c r="G48" s="24">
        <f t="shared" si="15"/>
        <v>-446.8</v>
      </c>
      <c r="H48" s="24">
        <f t="shared" si="16"/>
        <v>52.76955602536998</v>
      </c>
    </row>
    <row r="49" spans="1:8" s="51" customFormat="1" ht="30.75" customHeight="1">
      <c r="A49" s="1" t="s">
        <v>6</v>
      </c>
      <c r="B49" s="21">
        <v>9040</v>
      </c>
      <c r="C49" s="15">
        <v>1713.8</v>
      </c>
      <c r="D49" s="15">
        <v>1355.2</v>
      </c>
      <c r="E49" s="15">
        <v>1295.0999999999999</v>
      </c>
      <c r="F49" s="15">
        <v>1355.2</v>
      </c>
      <c r="G49" s="24">
        <f t="shared" si="15"/>
        <v>60.100000000000136</v>
      </c>
      <c r="H49" s="24">
        <f t="shared" si="16"/>
        <v>104.64056829588451</v>
      </c>
    </row>
    <row r="50" spans="1:8" s="51" customFormat="1" ht="30.75" customHeight="1">
      <c r="A50" s="38" t="s">
        <v>11</v>
      </c>
      <c r="B50" s="20">
        <v>9050</v>
      </c>
      <c r="C50" s="12">
        <f>SUM(C45:C49)</f>
        <v>20704.8</v>
      </c>
      <c r="D50" s="12">
        <f t="shared" ref="D50" si="17">SUM(D45:D49)</f>
        <v>28760.2</v>
      </c>
      <c r="E50" s="12">
        <f t="shared" ref="E50:F50" si="18">SUM(E45:E49)</f>
        <v>26867.200000000001</v>
      </c>
      <c r="F50" s="12">
        <f t="shared" si="18"/>
        <v>28760.2</v>
      </c>
      <c r="G50" s="23">
        <f t="shared" si="15"/>
        <v>1893</v>
      </c>
      <c r="H50" s="23">
        <f t="shared" si="16"/>
        <v>107.04576584087661</v>
      </c>
    </row>
    <row r="51" spans="1:8" ht="24.95" customHeight="1">
      <c r="A51" s="320" t="s">
        <v>139</v>
      </c>
      <c r="B51" s="320"/>
      <c r="C51" s="320"/>
      <c r="D51" s="320"/>
      <c r="E51" s="320"/>
      <c r="F51" s="320"/>
      <c r="G51" s="320"/>
      <c r="H51" s="320"/>
    </row>
    <row r="52" spans="1:8" ht="69" customHeight="1">
      <c r="A52" s="17" t="s">
        <v>179</v>
      </c>
      <c r="B52" s="11">
        <v>2110</v>
      </c>
      <c r="C52" s="12">
        <f>SUM(C53:C56)</f>
        <v>-197.7</v>
      </c>
      <c r="D52" s="12">
        <f t="shared" ref="D52" si="19">SUM(D53:D56)</f>
        <v>-244.10000000000002</v>
      </c>
      <c r="E52" s="12">
        <f t="shared" ref="E52:F52" si="20">SUM(E53:E56)</f>
        <v>-221.39999999999998</v>
      </c>
      <c r="F52" s="12">
        <f t="shared" si="20"/>
        <v>-244.10000000000002</v>
      </c>
      <c r="G52" s="12">
        <f>F52-E52</f>
        <v>-22.700000000000045</v>
      </c>
      <c r="H52" s="12">
        <f>(F52/E52)*100</f>
        <v>110.25293586269198</v>
      </c>
    </row>
    <row r="53" spans="1:8" s="265" customFormat="1" ht="44.25" customHeight="1">
      <c r="A53" s="1" t="s">
        <v>83</v>
      </c>
      <c r="B53" s="14">
        <v>2111</v>
      </c>
      <c r="C53" s="15">
        <v>-0.5</v>
      </c>
      <c r="D53" s="15">
        <v>-317.60000000000002</v>
      </c>
      <c r="E53" s="15">
        <v>-508.5</v>
      </c>
      <c r="F53" s="15">
        <v>-317.60000000000002</v>
      </c>
      <c r="G53" s="15">
        <f t="shared" ref="G53:G55" si="21">F53-E53</f>
        <v>190.89999999999998</v>
      </c>
      <c r="H53" s="15">
        <f>(F53/E53)*100</f>
        <v>62.458210422812201</v>
      </c>
    </row>
    <row r="54" spans="1:8" s="265" customFormat="1" ht="45.75" customHeight="1">
      <c r="A54" s="18" t="s">
        <v>84</v>
      </c>
      <c r="B54" s="14">
        <v>2112</v>
      </c>
      <c r="C54" s="15" t="s">
        <v>34</v>
      </c>
      <c r="D54" s="15">
        <v>318.8</v>
      </c>
      <c r="E54" s="15">
        <v>506.3</v>
      </c>
      <c r="F54" s="15">
        <v>318.8</v>
      </c>
      <c r="G54" s="15">
        <f t="shared" si="21"/>
        <v>-187.5</v>
      </c>
      <c r="H54" s="15">
        <f t="shared" ref="H54:H68" si="22">(F54/E54)*100</f>
        <v>62.966620580683383</v>
      </c>
    </row>
    <row r="55" spans="1:8" ht="28.5" customHeight="1">
      <c r="A55" s="1" t="s">
        <v>90</v>
      </c>
      <c r="B55" s="14">
        <v>2113</v>
      </c>
      <c r="C55" s="15">
        <v>-197.2</v>
      </c>
      <c r="D55" s="15">
        <v>-245.3</v>
      </c>
      <c r="E55" s="15">
        <v>-219.2</v>
      </c>
      <c r="F55" s="15">
        <v>-245.3</v>
      </c>
      <c r="G55" s="15">
        <f t="shared" si="21"/>
        <v>-26.100000000000023</v>
      </c>
      <c r="H55" s="15">
        <f t="shared" si="22"/>
        <v>111.90693430656935</v>
      </c>
    </row>
    <row r="56" spans="1:8" ht="33" customHeight="1">
      <c r="A56" s="1" t="s">
        <v>69</v>
      </c>
      <c r="B56" s="14">
        <v>2114</v>
      </c>
      <c r="C56" s="15" t="s">
        <v>34</v>
      </c>
      <c r="D56" s="15" t="s">
        <v>34</v>
      </c>
      <c r="E56" s="15" t="s">
        <v>34</v>
      </c>
      <c r="F56" s="15" t="s">
        <v>34</v>
      </c>
      <c r="G56" s="15"/>
      <c r="H56" s="15"/>
    </row>
    <row r="57" spans="1:8" ht="43.5" customHeight="1">
      <c r="A57" s="19" t="s">
        <v>88</v>
      </c>
      <c r="B57" s="20">
        <v>2120</v>
      </c>
      <c r="C57" s="12">
        <f>SUM(C58:C63)</f>
        <v>-2359.8000000000002</v>
      </c>
      <c r="D57" s="12">
        <f>SUM(D58:D63)</f>
        <v>-2939.6</v>
      </c>
      <c r="E57" s="12">
        <f>SUM(E58:E63)</f>
        <v>-2630.6</v>
      </c>
      <c r="F57" s="12">
        <f>SUM(F58:F63)</f>
        <v>-2939.6</v>
      </c>
      <c r="G57" s="12">
        <f>F57-E57</f>
        <v>-309</v>
      </c>
      <c r="H57" s="12">
        <f t="shared" si="22"/>
        <v>111.74636964950962</v>
      </c>
    </row>
    <row r="58" spans="1:8" ht="36" customHeight="1">
      <c r="A58" s="18" t="s">
        <v>60</v>
      </c>
      <c r="B58" s="21">
        <v>2121</v>
      </c>
      <c r="C58" s="15" t="s">
        <v>34</v>
      </c>
      <c r="D58" s="15" t="s">
        <v>34</v>
      </c>
      <c r="E58" s="15" t="s">
        <v>34</v>
      </c>
      <c r="F58" s="15" t="s">
        <v>34</v>
      </c>
      <c r="G58" s="15"/>
      <c r="H58" s="15"/>
    </row>
    <row r="59" spans="1:8" ht="33.75" customHeight="1">
      <c r="A59" s="1" t="s">
        <v>16</v>
      </c>
      <c r="B59" s="21">
        <v>2122</v>
      </c>
      <c r="C59" s="15">
        <v>-2359.8000000000002</v>
      </c>
      <c r="D59" s="15">
        <v>-2939.6</v>
      </c>
      <c r="E59" s="15">
        <v>-2630.6</v>
      </c>
      <c r="F59" s="15">
        <v>-2939.6</v>
      </c>
      <c r="G59" s="15">
        <f>F59-E59</f>
        <v>-309</v>
      </c>
      <c r="H59" s="15">
        <f t="shared" si="22"/>
        <v>111.74636964950962</v>
      </c>
    </row>
    <row r="60" spans="1:8" ht="31.5" customHeight="1">
      <c r="A60" s="1" t="s">
        <v>72</v>
      </c>
      <c r="B60" s="21">
        <v>2123</v>
      </c>
      <c r="C60" s="15" t="s">
        <v>34</v>
      </c>
      <c r="D60" s="15" t="s">
        <v>34</v>
      </c>
      <c r="E60" s="15" t="s">
        <v>34</v>
      </c>
      <c r="F60" s="15" t="s">
        <v>34</v>
      </c>
      <c r="G60" s="15"/>
      <c r="H60" s="15"/>
    </row>
    <row r="61" spans="1:8" ht="31.5" customHeight="1">
      <c r="A61" s="1" t="s">
        <v>73</v>
      </c>
      <c r="B61" s="21">
        <v>2124</v>
      </c>
      <c r="C61" s="15" t="s">
        <v>34</v>
      </c>
      <c r="D61" s="15" t="s">
        <v>34</v>
      </c>
      <c r="E61" s="15" t="s">
        <v>34</v>
      </c>
      <c r="F61" s="15" t="s">
        <v>34</v>
      </c>
      <c r="G61" s="15"/>
      <c r="H61" s="15"/>
    </row>
    <row r="62" spans="1:8" ht="96.75" customHeight="1">
      <c r="A62" s="1" t="s">
        <v>166</v>
      </c>
      <c r="B62" s="21">
        <v>2125</v>
      </c>
      <c r="C62" s="15" t="s">
        <v>34</v>
      </c>
      <c r="D62" s="15" t="s">
        <v>34</v>
      </c>
      <c r="E62" s="15" t="s">
        <v>34</v>
      </c>
      <c r="F62" s="15" t="s">
        <v>34</v>
      </c>
      <c r="G62" s="15"/>
      <c r="H62" s="15"/>
    </row>
    <row r="63" spans="1:8" ht="31.5" customHeight="1">
      <c r="A63" s="1" t="s">
        <v>69</v>
      </c>
      <c r="B63" s="21">
        <v>2126</v>
      </c>
      <c r="C63" s="15" t="s">
        <v>34</v>
      </c>
      <c r="D63" s="15" t="s">
        <v>34</v>
      </c>
      <c r="E63" s="15" t="s">
        <v>34</v>
      </c>
      <c r="F63" s="15" t="s">
        <v>34</v>
      </c>
      <c r="G63" s="15"/>
      <c r="H63" s="15"/>
    </row>
    <row r="64" spans="1:8" ht="48" customHeight="1">
      <c r="A64" s="17" t="s">
        <v>89</v>
      </c>
      <c r="B64" s="20">
        <v>2130</v>
      </c>
      <c r="C64" s="12">
        <f>SUM(C65:C67)</f>
        <v>-2946.7</v>
      </c>
      <c r="D64" s="12">
        <f t="shared" ref="D64" si="23">SUM(D65:D67)</f>
        <v>-3670.4</v>
      </c>
      <c r="E64" s="12">
        <f t="shared" ref="E64:F64" si="24">SUM(E65:E67)</f>
        <v>-3292.8999999999996</v>
      </c>
      <c r="F64" s="12">
        <f t="shared" si="24"/>
        <v>-3670.4</v>
      </c>
      <c r="G64" s="12">
        <f>F64-E64</f>
        <v>-377.50000000000045</v>
      </c>
      <c r="H64" s="12">
        <f t="shared" si="22"/>
        <v>111.46405903610801</v>
      </c>
    </row>
    <row r="65" spans="1:8" ht="33" customHeight="1">
      <c r="A65" s="1" t="s">
        <v>70</v>
      </c>
      <c r="B65" s="21">
        <v>2131</v>
      </c>
      <c r="C65" s="15" t="s">
        <v>34</v>
      </c>
      <c r="D65" s="15" t="s">
        <v>34</v>
      </c>
      <c r="E65" s="15" t="s">
        <v>34</v>
      </c>
      <c r="F65" s="15" t="s">
        <v>34</v>
      </c>
      <c r="G65" s="15"/>
      <c r="H65" s="15"/>
    </row>
    <row r="66" spans="1:8" ht="44.25" customHeight="1">
      <c r="A66" s="1" t="s">
        <v>71</v>
      </c>
      <c r="B66" s="21">
        <v>2132</v>
      </c>
      <c r="C66" s="15">
        <v>-2834.6</v>
      </c>
      <c r="D66" s="15">
        <v>-3531.1</v>
      </c>
      <c r="E66" s="15">
        <v>-3167.2</v>
      </c>
      <c r="F66" s="15">
        <v>-3531.1</v>
      </c>
      <c r="G66" s="15">
        <f>F66-E66</f>
        <v>-363.90000000000009</v>
      </c>
      <c r="H66" s="15">
        <f t="shared" si="22"/>
        <v>111.48964384945694</v>
      </c>
    </row>
    <row r="67" spans="1:8" ht="35.25" customHeight="1">
      <c r="A67" s="1" t="s">
        <v>460</v>
      </c>
      <c r="B67" s="21">
        <v>2133</v>
      </c>
      <c r="C67" s="15">
        <v>-112.1</v>
      </c>
      <c r="D67" s="15">
        <v>-139.30000000000001</v>
      </c>
      <c r="E67" s="15">
        <v>-125.7</v>
      </c>
      <c r="F67" s="15">
        <v>-139.30000000000001</v>
      </c>
      <c r="G67" s="15">
        <f t="shared" ref="G67:G68" si="25">F67-E67</f>
        <v>-13.600000000000009</v>
      </c>
      <c r="H67" s="15">
        <f t="shared" si="22"/>
        <v>110.81941129673827</v>
      </c>
    </row>
    <row r="68" spans="1:8" ht="30.75" customHeight="1">
      <c r="A68" s="19" t="s">
        <v>85</v>
      </c>
      <c r="B68" s="20">
        <v>2200</v>
      </c>
      <c r="C68" s="12">
        <f>SUM(C52+C57+C64)</f>
        <v>-5504.2</v>
      </c>
      <c r="D68" s="12">
        <f>SUM(D52+D57+D64)</f>
        <v>-6854.1</v>
      </c>
      <c r="E68" s="12">
        <f>SUM(E52+E57+E64)</f>
        <v>-6144.9</v>
      </c>
      <c r="F68" s="12">
        <f>SUM(F52+F57+F64)</f>
        <v>-6854.1</v>
      </c>
      <c r="G68" s="12">
        <f t="shared" si="25"/>
        <v>-709.20000000000073</v>
      </c>
      <c r="H68" s="12">
        <f t="shared" si="22"/>
        <v>111.54127813308598</v>
      </c>
    </row>
    <row r="69" spans="1:8" ht="24.95" hidden="1" customHeight="1">
      <c r="A69" s="320" t="s">
        <v>140</v>
      </c>
      <c r="B69" s="321"/>
      <c r="C69" s="320"/>
      <c r="D69" s="320"/>
      <c r="E69" s="320"/>
      <c r="F69" s="320"/>
      <c r="G69" s="320"/>
      <c r="H69" s="320"/>
    </row>
    <row r="70" spans="1:8" ht="46.5" hidden="1" customHeight="1">
      <c r="A70" s="22" t="s">
        <v>20</v>
      </c>
      <c r="B70" s="20"/>
      <c r="C70" s="23"/>
      <c r="D70" s="23"/>
      <c r="E70" s="23"/>
      <c r="F70" s="23"/>
      <c r="G70" s="23"/>
      <c r="H70" s="23"/>
    </row>
    <row r="71" spans="1:8" ht="42.75" hidden="1" customHeight="1">
      <c r="A71" s="10" t="s">
        <v>55</v>
      </c>
      <c r="B71" s="11">
        <v>3000</v>
      </c>
      <c r="C71" s="23">
        <f>SUM(C72:C75)</f>
        <v>0</v>
      </c>
      <c r="D71" s="23">
        <f t="shared" ref="D71:F71" si="26">SUM(D72:D75)</f>
        <v>0</v>
      </c>
      <c r="E71" s="23">
        <f t="shared" si="26"/>
        <v>0</v>
      </c>
      <c r="F71" s="23">
        <f t="shared" si="26"/>
        <v>0</v>
      </c>
      <c r="G71" s="23">
        <f>F71-E71</f>
        <v>0</v>
      </c>
      <c r="H71" s="23" t="e">
        <f>(F71/E71)*100</f>
        <v>#DIV/0!</v>
      </c>
    </row>
    <row r="72" spans="1:8" ht="51.75" hidden="1" customHeight="1">
      <c r="A72" s="16" t="s">
        <v>79</v>
      </c>
      <c r="B72" s="14">
        <v>3010</v>
      </c>
      <c r="C72" s="24"/>
      <c r="D72" s="24"/>
      <c r="E72" s="24"/>
      <c r="F72" s="24"/>
      <c r="G72" s="23">
        <f t="shared" ref="G72:G117" si="27">F72-E72</f>
        <v>0</v>
      </c>
      <c r="H72" s="24" t="e">
        <f t="shared" ref="H72:H117" si="28">(F72/E72)*100</f>
        <v>#DIV/0!</v>
      </c>
    </row>
    <row r="73" spans="1:8" ht="27.75" hidden="1" customHeight="1">
      <c r="A73" s="16" t="s">
        <v>80</v>
      </c>
      <c r="B73" s="14">
        <v>3020</v>
      </c>
      <c r="C73" s="24"/>
      <c r="D73" s="24"/>
      <c r="E73" s="24"/>
      <c r="F73" s="24"/>
      <c r="G73" s="23">
        <f t="shared" si="27"/>
        <v>0</v>
      </c>
      <c r="H73" s="24" t="e">
        <f t="shared" si="28"/>
        <v>#DIV/0!</v>
      </c>
    </row>
    <row r="74" spans="1:8" ht="49.5" hidden="1" customHeight="1">
      <c r="A74" s="1" t="s">
        <v>92</v>
      </c>
      <c r="B74" s="14">
        <v>3030</v>
      </c>
      <c r="C74" s="24"/>
      <c r="D74" s="24"/>
      <c r="E74" s="24"/>
      <c r="F74" s="24"/>
      <c r="G74" s="23">
        <f t="shared" si="27"/>
        <v>0</v>
      </c>
      <c r="H74" s="24" t="e">
        <f t="shared" si="28"/>
        <v>#DIV/0!</v>
      </c>
    </row>
    <row r="75" spans="1:8" ht="34.5" hidden="1" customHeight="1">
      <c r="A75" s="1" t="s">
        <v>175</v>
      </c>
      <c r="B75" s="14">
        <v>3040</v>
      </c>
      <c r="C75" s="24"/>
      <c r="D75" s="24"/>
      <c r="E75" s="24"/>
      <c r="F75" s="24"/>
      <c r="G75" s="23">
        <f t="shared" si="27"/>
        <v>0</v>
      </c>
      <c r="H75" s="24" t="e">
        <f t="shared" si="28"/>
        <v>#DIV/0!</v>
      </c>
    </row>
    <row r="76" spans="1:8" ht="45" hidden="1" customHeight="1">
      <c r="A76" s="10" t="s">
        <v>56</v>
      </c>
      <c r="B76" s="11">
        <v>3100</v>
      </c>
      <c r="C76" s="23">
        <f>SUM(C77:C79,C87,C88)</f>
        <v>0</v>
      </c>
      <c r="D76" s="23">
        <f t="shared" ref="D76:F76" si="29">SUM(D77:D79,D87,D88)</f>
        <v>0</v>
      </c>
      <c r="E76" s="23">
        <f t="shared" si="29"/>
        <v>0</v>
      </c>
      <c r="F76" s="23">
        <f t="shared" si="29"/>
        <v>0</v>
      </c>
      <c r="G76" s="23">
        <f t="shared" si="27"/>
        <v>0</v>
      </c>
      <c r="H76" s="23" t="e">
        <f t="shared" si="28"/>
        <v>#DIV/0!</v>
      </c>
    </row>
    <row r="77" spans="1:8" ht="42" hidden="1" customHeight="1">
      <c r="A77" s="1" t="s">
        <v>57</v>
      </c>
      <c r="B77" s="14">
        <v>3110</v>
      </c>
      <c r="C77" s="23"/>
      <c r="D77" s="23"/>
      <c r="E77" s="23"/>
      <c r="F77" s="23"/>
      <c r="G77" s="23">
        <f t="shared" si="27"/>
        <v>0</v>
      </c>
      <c r="H77" s="24" t="e">
        <f t="shared" si="28"/>
        <v>#DIV/0!</v>
      </c>
    </row>
    <row r="78" spans="1:8" ht="36.75" hidden="1" customHeight="1">
      <c r="A78" s="1" t="s">
        <v>58</v>
      </c>
      <c r="B78" s="14">
        <v>3120</v>
      </c>
      <c r="C78" s="23"/>
      <c r="D78" s="23"/>
      <c r="E78" s="23"/>
      <c r="F78" s="23"/>
      <c r="G78" s="23">
        <f t="shared" si="27"/>
        <v>0</v>
      </c>
      <c r="H78" s="24" t="e">
        <f t="shared" si="28"/>
        <v>#DIV/0!</v>
      </c>
    </row>
    <row r="79" spans="1:8" ht="48.75" hidden="1" customHeight="1">
      <c r="A79" s="25" t="s">
        <v>59</v>
      </c>
      <c r="B79" s="26">
        <v>3130</v>
      </c>
      <c r="C79" s="27">
        <f t="shared" ref="C79:F79" si="30">SUM(C80:C86)</f>
        <v>0</v>
      </c>
      <c r="D79" s="27">
        <f t="shared" si="30"/>
        <v>0</v>
      </c>
      <c r="E79" s="27">
        <f t="shared" si="30"/>
        <v>0</v>
      </c>
      <c r="F79" s="27">
        <f t="shared" si="30"/>
        <v>0</v>
      </c>
      <c r="G79" s="23">
        <f t="shared" si="27"/>
        <v>0</v>
      </c>
      <c r="H79" s="27" t="e">
        <f t="shared" si="28"/>
        <v>#DIV/0!</v>
      </c>
    </row>
    <row r="80" spans="1:8" ht="30" hidden="1" customHeight="1">
      <c r="A80" s="1" t="s">
        <v>60</v>
      </c>
      <c r="B80" s="14">
        <v>3131</v>
      </c>
      <c r="C80" s="23"/>
      <c r="D80" s="23"/>
      <c r="E80" s="23"/>
      <c r="F80" s="23"/>
      <c r="G80" s="23">
        <f t="shared" si="27"/>
        <v>0</v>
      </c>
      <c r="H80" s="24" t="e">
        <f t="shared" si="28"/>
        <v>#DIV/0!</v>
      </c>
    </row>
    <row r="81" spans="1:8" ht="30" hidden="1" customHeight="1">
      <c r="A81" s="1" t="s">
        <v>61</v>
      </c>
      <c r="B81" s="14">
        <v>3132</v>
      </c>
      <c r="C81" s="23"/>
      <c r="D81" s="23"/>
      <c r="E81" s="23"/>
      <c r="F81" s="23"/>
      <c r="G81" s="23">
        <f t="shared" si="27"/>
        <v>0</v>
      </c>
      <c r="H81" s="24" t="e">
        <f t="shared" si="28"/>
        <v>#DIV/0!</v>
      </c>
    </row>
    <row r="82" spans="1:8" ht="30" hidden="1" customHeight="1">
      <c r="A82" s="1" t="s">
        <v>16</v>
      </c>
      <c r="B82" s="14">
        <v>3133</v>
      </c>
      <c r="C82" s="23"/>
      <c r="D82" s="23"/>
      <c r="E82" s="23"/>
      <c r="F82" s="23"/>
      <c r="G82" s="23">
        <f t="shared" si="27"/>
        <v>0</v>
      </c>
      <c r="H82" s="24" t="e">
        <f t="shared" si="28"/>
        <v>#DIV/0!</v>
      </c>
    </row>
    <row r="83" spans="1:8" ht="30" hidden="1" customHeight="1">
      <c r="A83" s="1" t="s">
        <v>72</v>
      </c>
      <c r="B83" s="14">
        <v>3134</v>
      </c>
      <c r="C83" s="23"/>
      <c r="D83" s="23"/>
      <c r="E83" s="23"/>
      <c r="F83" s="23"/>
      <c r="G83" s="23">
        <f t="shared" si="27"/>
        <v>0</v>
      </c>
      <c r="H83" s="24" t="e">
        <f t="shared" si="28"/>
        <v>#DIV/0!</v>
      </c>
    </row>
    <row r="84" spans="1:8" ht="30" hidden="1" customHeight="1">
      <c r="A84" s="1" t="s">
        <v>73</v>
      </c>
      <c r="B84" s="14">
        <v>3135</v>
      </c>
      <c r="C84" s="23"/>
      <c r="D84" s="23"/>
      <c r="E84" s="23"/>
      <c r="F84" s="23"/>
      <c r="G84" s="23">
        <f t="shared" si="27"/>
        <v>0</v>
      </c>
      <c r="H84" s="24" t="e">
        <f t="shared" si="28"/>
        <v>#DIV/0!</v>
      </c>
    </row>
    <row r="85" spans="1:8" ht="30" hidden="1" customHeight="1">
      <c r="A85" s="1" t="s">
        <v>90</v>
      </c>
      <c r="B85" s="14">
        <v>3136</v>
      </c>
      <c r="C85" s="23"/>
      <c r="D85" s="23"/>
      <c r="E85" s="23"/>
      <c r="F85" s="23"/>
      <c r="G85" s="23">
        <f t="shared" si="27"/>
        <v>0</v>
      </c>
      <c r="H85" s="24" t="e">
        <f t="shared" si="28"/>
        <v>#DIV/0!</v>
      </c>
    </row>
    <row r="86" spans="1:8" ht="42" hidden="1" customHeight="1">
      <c r="A86" s="1" t="s">
        <v>91</v>
      </c>
      <c r="B86" s="14">
        <v>3137</v>
      </c>
      <c r="C86" s="23"/>
      <c r="D86" s="23"/>
      <c r="E86" s="23"/>
      <c r="F86" s="23"/>
      <c r="G86" s="23">
        <f t="shared" si="27"/>
        <v>0</v>
      </c>
      <c r="H86" s="24" t="e">
        <f t="shared" si="28"/>
        <v>#DIV/0!</v>
      </c>
    </row>
    <row r="87" spans="1:8" ht="30.75" hidden="1" customHeight="1">
      <c r="A87" s="1" t="s">
        <v>17</v>
      </c>
      <c r="B87" s="14">
        <v>3138</v>
      </c>
      <c r="C87" s="23"/>
      <c r="D87" s="23"/>
      <c r="E87" s="23"/>
      <c r="F87" s="23"/>
      <c r="G87" s="23">
        <f t="shared" si="27"/>
        <v>0</v>
      </c>
      <c r="H87" s="24" t="e">
        <f t="shared" si="28"/>
        <v>#DIV/0!</v>
      </c>
    </row>
    <row r="88" spans="1:8" ht="27.75" hidden="1" customHeight="1">
      <c r="A88" s="16" t="s">
        <v>78</v>
      </c>
      <c r="B88" s="14">
        <v>3139</v>
      </c>
      <c r="C88" s="24"/>
      <c r="D88" s="24"/>
      <c r="E88" s="24"/>
      <c r="F88" s="24"/>
      <c r="G88" s="23">
        <f t="shared" si="27"/>
        <v>0</v>
      </c>
      <c r="H88" s="24" t="e">
        <f t="shared" si="28"/>
        <v>#DIV/0!</v>
      </c>
    </row>
    <row r="89" spans="1:8" ht="51" hidden="1" customHeight="1">
      <c r="A89" s="28" t="s">
        <v>38</v>
      </c>
      <c r="B89" s="29">
        <v>3160</v>
      </c>
      <c r="C89" s="30">
        <f t="shared" ref="C89:F89" si="31">SUM(C71,C76)</f>
        <v>0</v>
      </c>
      <c r="D89" s="30">
        <f t="shared" si="31"/>
        <v>0</v>
      </c>
      <c r="E89" s="30">
        <f t="shared" si="31"/>
        <v>0</v>
      </c>
      <c r="F89" s="30">
        <f t="shared" si="31"/>
        <v>0</v>
      </c>
      <c r="G89" s="23">
        <f t="shared" si="27"/>
        <v>0</v>
      </c>
      <c r="H89" s="23" t="e">
        <f t="shared" si="28"/>
        <v>#DIV/0!</v>
      </c>
    </row>
    <row r="90" spans="1:8" ht="46.5" hidden="1" customHeight="1">
      <c r="A90" s="31" t="s">
        <v>21</v>
      </c>
      <c r="B90" s="32"/>
      <c r="C90" s="33"/>
      <c r="D90" s="33"/>
      <c r="E90" s="33"/>
      <c r="F90" s="33"/>
      <c r="G90" s="23"/>
      <c r="H90" s="23"/>
    </row>
    <row r="91" spans="1:8" ht="43.5" hidden="1" customHeight="1">
      <c r="A91" s="28" t="s">
        <v>62</v>
      </c>
      <c r="B91" s="29">
        <v>3200</v>
      </c>
      <c r="C91" s="30">
        <f>C92</f>
        <v>0</v>
      </c>
      <c r="D91" s="30">
        <f t="shared" ref="D91:F91" si="32">D92</f>
        <v>0</v>
      </c>
      <c r="E91" s="30">
        <f t="shared" si="32"/>
        <v>0</v>
      </c>
      <c r="F91" s="30">
        <f t="shared" si="32"/>
        <v>0</v>
      </c>
      <c r="G91" s="23">
        <f t="shared" si="27"/>
        <v>0</v>
      </c>
      <c r="H91" s="23" t="e">
        <f t="shared" si="28"/>
        <v>#DIV/0!</v>
      </c>
    </row>
    <row r="92" spans="1:8" ht="31.5" hidden="1" customHeight="1">
      <c r="A92" s="34" t="s">
        <v>137</v>
      </c>
      <c r="B92" s="32">
        <v>3210</v>
      </c>
      <c r="C92" s="33"/>
      <c r="D92" s="33"/>
      <c r="E92" s="33"/>
      <c r="F92" s="33"/>
      <c r="G92" s="23">
        <f t="shared" si="27"/>
        <v>0</v>
      </c>
      <c r="H92" s="24" t="e">
        <f t="shared" si="28"/>
        <v>#DIV/0!</v>
      </c>
    </row>
    <row r="93" spans="1:8" ht="43.5" hidden="1" customHeight="1">
      <c r="A93" s="28" t="s">
        <v>63</v>
      </c>
      <c r="B93" s="29">
        <v>3255</v>
      </c>
      <c r="C93" s="30">
        <f>SUM(C94,C101)</f>
        <v>0</v>
      </c>
      <c r="D93" s="30">
        <f t="shared" ref="D93:F93" si="33">SUM(D94,D101)</f>
        <v>0</v>
      </c>
      <c r="E93" s="30">
        <f t="shared" si="33"/>
        <v>0</v>
      </c>
      <c r="F93" s="30">
        <f t="shared" si="33"/>
        <v>0</v>
      </c>
      <c r="G93" s="23">
        <f t="shared" si="27"/>
        <v>0</v>
      </c>
      <c r="H93" s="23" t="e">
        <f t="shared" si="28"/>
        <v>#DIV/0!</v>
      </c>
    </row>
    <row r="94" spans="1:8" ht="50.25" hidden="1" customHeight="1">
      <c r="A94" s="25" t="s">
        <v>93</v>
      </c>
      <c r="B94" s="35">
        <v>3260</v>
      </c>
      <c r="C94" s="36">
        <f>SUM(C95:C100)</f>
        <v>0</v>
      </c>
      <c r="D94" s="36">
        <f>SUM(D95:D100)</f>
        <v>0</v>
      </c>
      <c r="E94" s="36">
        <f t="shared" ref="E94:F94" si="34">SUM(E95:E100)</f>
        <v>0</v>
      </c>
      <c r="F94" s="36">
        <f t="shared" si="34"/>
        <v>0</v>
      </c>
      <c r="G94" s="23">
        <f t="shared" si="27"/>
        <v>0</v>
      </c>
      <c r="H94" s="27" t="e">
        <f t="shared" si="28"/>
        <v>#DIV/0!</v>
      </c>
    </row>
    <row r="95" spans="1:8" ht="36.75" hidden="1" customHeight="1">
      <c r="A95" s="37" t="s">
        <v>94</v>
      </c>
      <c r="B95" s="32">
        <v>3265</v>
      </c>
      <c r="C95" s="33"/>
      <c r="D95" s="33"/>
      <c r="E95" s="33"/>
      <c r="F95" s="33"/>
      <c r="G95" s="23">
        <f t="shared" si="27"/>
        <v>0</v>
      </c>
      <c r="H95" s="24" t="e">
        <f t="shared" si="28"/>
        <v>#DIV/0!</v>
      </c>
    </row>
    <row r="96" spans="1:8" ht="51" hidden="1" customHeight="1">
      <c r="A96" s="1" t="s">
        <v>176</v>
      </c>
      <c r="B96" s="32">
        <v>3266</v>
      </c>
      <c r="C96" s="33"/>
      <c r="D96" s="33"/>
      <c r="E96" s="33"/>
      <c r="F96" s="33"/>
      <c r="G96" s="23">
        <f t="shared" si="27"/>
        <v>0</v>
      </c>
      <c r="H96" s="24" t="e">
        <f t="shared" si="28"/>
        <v>#DIV/0!</v>
      </c>
    </row>
    <row r="97" spans="1:8" ht="51" hidden="1" customHeight="1">
      <c r="A97" s="1" t="s">
        <v>7</v>
      </c>
      <c r="B97" s="32">
        <v>3267</v>
      </c>
      <c r="C97" s="33"/>
      <c r="D97" s="33"/>
      <c r="E97" s="33"/>
      <c r="F97" s="33"/>
      <c r="G97" s="23">
        <f t="shared" si="27"/>
        <v>0</v>
      </c>
      <c r="H97" s="24" t="e">
        <f t="shared" si="28"/>
        <v>#DIV/0!</v>
      </c>
    </row>
    <row r="98" spans="1:8" ht="46.5" hidden="1" customHeight="1">
      <c r="A98" s="1" t="s">
        <v>177</v>
      </c>
      <c r="B98" s="32">
        <v>3268</v>
      </c>
      <c r="C98" s="33"/>
      <c r="D98" s="33"/>
      <c r="E98" s="33"/>
      <c r="F98" s="33"/>
      <c r="G98" s="23">
        <f t="shared" si="27"/>
        <v>0</v>
      </c>
      <c r="H98" s="24" t="e">
        <f t="shared" si="28"/>
        <v>#DIV/0!</v>
      </c>
    </row>
    <row r="99" spans="1:8" ht="61.5" hidden="1" customHeight="1">
      <c r="A99" s="1" t="s">
        <v>95</v>
      </c>
      <c r="B99" s="32">
        <v>3269</v>
      </c>
      <c r="C99" s="33"/>
      <c r="D99" s="33"/>
      <c r="E99" s="33"/>
      <c r="F99" s="33"/>
      <c r="G99" s="23">
        <f t="shared" si="27"/>
        <v>0</v>
      </c>
      <c r="H99" s="24" t="e">
        <f t="shared" si="28"/>
        <v>#DIV/0!</v>
      </c>
    </row>
    <row r="100" spans="1:8" ht="27.75" hidden="1" customHeight="1">
      <c r="A100" s="1" t="s">
        <v>96</v>
      </c>
      <c r="B100" s="32">
        <v>3270</v>
      </c>
      <c r="C100" s="33"/>
      <c r="D100" s="33"/>
      <c r="E100" s="33"/>
      <c r="F100" s="33"/>
      <c r="G100" s="23">
        <f t="shared" si="27"/>
        <v>0</v>
      </c>
      <c r="H100" s="24" t="e">
        <f t="shared" si="28"/>
        <v>#DIV/0!</v>
      </c>
    </row>
    <row r="101" spans="1:8" ht="26.25" hidden="1" customHeight="1">
      <c r="A101" s="1" t="s">
        <v>78</v>
      </c>
      <c r="B101" s="32">
        <v>3280</v>
      </c>
      <c r="C101" s="33"/>
      <c r="D101" s="33"/>
      <c r="E101" s="33"/>
      <c r="F101" s="33"/>
      <c r="G101" s="23">
        <f t="shared" si="27"/>
        <v>0</v>
      </c>
      <c r="H101" s="24" t="e">
        <f t="shared" si="28"/>
        <v>#DIV/0!</v>
      </c>
    </row>
    <row r="102" spans="1:8" ht="47.25" hidden="1" customHeight="1">
      <c r="A102" s="38" t="s">
        <v>22</v>
      </c>
      <c r="B102" s="29">
        <v>3295</v>
      </c>
      <c r="C102" s="30">
        <f t="shared" ref="C102:F102" si="35">SUM(C91,C93)</f>
        <v>0</v>
      </c>
      <c r="D102" s="30">
        <f t="shared" si="35"/>
        <v>0</v>
      </c>
      <c r="E102" s="30">
        <f t="shared" si="35"/>
        <v>0</v>
      </c>
      <c r="F102" s="30">
        <f t="shared" si="35"/>
        <v>0</v>
      </c>
      <c r="G102" s="23">
        <f t="shared" si="27"/>
        <v>0</v>
      </c>
      <c r="H102" s="23" t="e">
        <f t="shared" si="28"/>
        <v>#DIV/0!</v>
      </c>
    </row>
    <row r="103" spans="1:8" ht="45" hidden="1" customHeight="1">
      <c r="A103" s="20" t="s">
        <v>23</v>
      </c>
      <c r="B103" s="29"/>
      <c r="C103" s="30"/>
      <c r="D103" s="30"/>
      <c r="E103" s="30"/>
      <c r="F103" s="30"/>
      <c r="G103" s="23"/>
      <c r="H103" s="23"/>
    </row>
    <row r="104" spans="1:8" ht="45" hidden="1" customHeight="1">
      <c r="A104" s="38" t="s">
        <v>64</v>
      </c>
      <c r="B104" s="29">
        <v>3300</v>
      </c>
      <c r="C104" s="30">
        <f>SUM(C105:C108)</f>
        <v>0</v>
      </c>
      <c r="D104" s="30">
        <f t="shared" ref="D104:F104" si="36">SUM(D105:D108)</f>
        <v>0</v>
      </c>
      <c r="E104" s="30">
        <f t="shared" si="36"/>
        <v>0</v>
      </c>
      <c r="F104" s="30">
        <f t="shared" si="36"/>
        <v>0</v>
      </c>
      <c r="G104" s="23">
        <f t="shared" si="27"/>
        <v>0</v>
      </c>
      <c r="H104" s="23" t="e">
        <f t="shared" si="28"/>
        <v>#DIV/0!</v>
      </c>
    </row>
    <row r="105" spans="1:8" ht="27.75" hidden="1" customHeight="1">
      <c r="A105" s="1" t="s">
        <v>65</v>
      </c>
      <c r="B105" s="32">
        <v>3310</v>
      </c>
      <c r="C105" s="33"/>
      <c r="D105" s="33"/>
      <c r="E105" s="33"/>
      <c r="F105" s="33"/>
      <c r="G105" s="23">
        <f t="shared" si="27"/>
        <v>0</v>
      </c>
      <c r="H105" s="24" t="e">
        <f t="shared" si="28"/>
        <v>#DIV/0!</v>
      </c>
    </row>
    <row r="106" spans="1:8" ht="45" hidden="1" customHeight="1">
      <c r="A106" s="1" t="s">
        <v>154</v>
      </c>
      <c r="B106" s="32">
        <v>3320</v>
      </c>
      <c r="C106" s="33"/>
      <c r="D106" s="33"/>
      <c r="E106" s="33"/>
      <c r="F106" s="33"/>
      <c r="G106" s="23">
        <f t="shared" si="27"/>
        <v>0</v>
      </c>
      <c r="H106" s="24" t="e">
        <f t="shared" si="28"/>
        <v>#DIV/0!</v>
      </c>
    </row>
    <row r="107" spans="1:8" ht="44.25" hidden="1" customHeight="1">
      <c r="A107" s="1" t="s">
        <v>97</v>
      </c>
      <c r="B107" s="32">
        <v>3330</v>
      </c>
      <c r="C107" s="33"/>
      <c r="D107" s="33"/>
      <c r="E107" s="33"/>
      <c r="F107" s="33"/>
      <c r="G107" s="23">
        <f t="shared" si="27"/>
        <v>0</v>
      </c>
      <c r="H107" s="24" t="e">
        <f t="shared" si="28"/>
        <v>#DIV/0!</v>
      </c>
    </row>
    <row r="108" spans="1:8" ht="27.75" hidden="1" customHeight="1">
      <c r="A108" s="1" t="s">
        <v>175</v>
      </c>
      <c r="B108" s="32">
        <v>3340</v>
      </c>
      <c r="C108" s="33"/>
      <c r="D108" s="33"/>
      <c r="E108" s="33"/>
      <c r="F108" s="33"/>
      <c r="G108" s="23">
        <f t="shared" si="27"/>
        <v>0</v>
      </c>
      <c r="H108" s="24" t="e">
        <f t="shared" si="28"/>
        <v>#DIV/0!</v>
      </c>
    </row>
    <row r="109" spans="1:8" ht="47.25" hidden="1" customHeight="1">
      <c r="A109" s="39" t="s">
        <v>66</v>
      </c>
      <c r="B109" s="29">
        <v>3345</v>
      </c>
      <c r="C109" s="30">
        <f>SUM(C110:C113)</f>
        <v>0</v>
      </c>
      <c r="D109" s="30">
        <f t="shared" ref="D109:F109" si="37">SUM(D110:D113)</f>
        <v>0</v>
      </c>
      <c r="E109" s="30">
        <f t="shared" si="37"/>
        <v>0</v>
      </c>
      <c r="F109" s="30">
        <f t="shared" si="37"/>
        <v>0</v>
      </c>
      <c r="G109" s="23">
        <f t="shared" si="27"/>
        <v>0</v>
      </c>
      <c r="H109" s="23" t="e">
        <f t="shared" si="28"/>
        <v>#DIV/0!</v>
      </c>
    </row>
    <row r="110" spans="1:8" ht="48" hidden="1" customHeight="1">
      <c r="A110" s="1" t="s">
        <v>153</v>
      </c>
      <c r="B110" s="32">
        <v>3350</v>
      </c>
      <c r="C110" s="30"/>
      <c r="D110" s="30"/>
      <c r="E110" s="30"/>
      <c r="F110" s="30"/>
      <c r="G110" s="23">
        <f t="shared" si="27"/>
        <v>0</v>
      </c>
      <c r="H110" s="24" t="e">
        <f t="shared" si="28"/>
        <v>#DIV/0!</v>
      </c>
    </row>
    <row r="111" spans="1:8" ht="30.75" hidden="1" customHeight="1">
      <c r="A111" s="1" t="s">
        <v>98</v>
      </c>
      <c r="B111" s="32">
        <v>3355</v>
      </c>
      <c r="C111" s="30"/>
      <c r="D111" s="30"/>
      <c r="E111" s="30"/>
      <c r="F111" s="30"/>
      <c r="G111" s="23">
        <f t="shared" si="27"/>
        <v>0</v>
      </c>
      <c r="H111" s="24" t="e">
        <f t="shared" si="28"/>
        <v>#DIV/0!</v>
      </c>
    </row>
    <row r="112" spans="1:8" ht="45" hidden="1" customHeight="1">
      <c r="A112" s="1" t="s">
        <v>99</v>
      </c>
      <c r="B112" s="32">
        <v>3360</v>
      </c>
      <c r="C112" s="30"/>
      <c r="D112" s="30"/>
      <c r="E112" s="30"/>
      <c r="F112" s="30"/>
      <c r="G112" s="23">
        <f t="shared" si="27"/>
        <v>0</v>
      </c>
      <c r="H112" s="24" t="e">
        <f t="shared" si="28"/>
        <v>#DIV/0!</v>
      </c>
    </row>
    <row r="113" spans="1:8" ht="33" hidden="1" customHeight="1">
      <c r="A113" s="1" t="s">
        <v>78</v>
      </c>
      <c r="B113" s="32">
        <v>3365</v>
      </c>
      <c r="C113" s="30"/>
      <c r="D113" s="30"/>
      <c r="E113" s="30"/>
      <c r="F113" s="30"/>
      <c r="G113" s="23">
        <f t="shared" si="27"/>
        <v>0</v>
      </c>
      <c r="H113" s="24" t="e">
        <f t="shared" si="28"/>
        <v>#DIV/0!</v>
      </c>
    </row>
    <row r="114" spans="1:8" ht="40.5" hidden="1" customHeight="1">
      <c r="A114" s="39" t="s">
        <v>24</v>
      </c>
      <c r="B114" s="29">
        <v>3370</v>
      </c>
      <c r="C114" s="30">
        <f>SUM(C104,C109)</f>
        <v>0</v>
      </c>
      <c r="D114" s="30">
        <f t="shared" ref="D114:F114" si="38">SUM(D104,D109)</f>
        <v>0</v>
      </c>
      <c r="E114" s="30">
        <f t="shared" si="38"/>
        <v>0</v>
      </c>
      <c r="F114" s="30">
        <f t="shared" si="38"/>
        <v>0</v>
      </c>
      <c r="G114" s="23">
        <f t="shared" si="27"/>
        <v>0</v>
      </c>
      <c r="H114" s="23" t="e">
        <f t="shared" si="28"/>
        <v>#DIV/0!</v>
      </c>
    </row>
    <row r="115" spans="1:8" ht="30.75" hidden="1" customHeight="1">
      <c r="A115" s="39" t="s">
        <v>8</v>
      </c>
      <c r="B115" s="29">
        <v>3400</v>
      </c>
      <c r="C115" s="30">
        <f t="shared" ref="C115:F115" si="39">SUM(C89,C102,C114)</f>
        <v>0</v>
      </c>
      <c r="D115" s="30">
        <f t="shared" si="39"/>
        <v>0</v>
      </c>
      <c r="E115" s="30">
        <f t="shared" si="39"/>
        <v>0</v>
      </c>
      <c r="F115" s="30">
        <f t="shared" si="39"/>
        <v>0</v>
      </c>
      <c r="G115" s="23">
        <f t="shared" si="27"/>
        <v>0</v>
      </c>
      <c r="H115" s="23" t="e">
        <f t="shared" si="28"/>
        <v>#DIV/0!</v>
      </c>
    </row>
    <row r="116" spans="1:8" ht="30.75" hidden="1" customHeight="1">
      <c r="A116" s="1" t="s">
        <v>100</v>
      </c>
      <c r="B116" s="32">
        <v>3405</v>
      </c>
      <c r="C116" s="30"/>
      <c r="D116" s="30"/>
      <c r="E116" s="30"/>
      <c r="F116" s="30"/>
      <c r="G116" s="23">
        <f t="shared" si="27"/>
        <v>0</v>
      </c>
      <c r="H116" s="24" t="e">
        <f t="shared" si="28"/>
        <v>#DIV/0!</v>
      </c>
    </row>
    <row r="117" spans="1:8" ht="30.75" hidden="1" customHeight="1">
      <c r="A117" s="38" t="s">
        <v>101</v>
      </c>
      <c r="B117" s="29">
        <v>3415</v>
      </c>
      <c r="C117" s="30">
        <f>SUM(C116,C115)</f>
        <v>0</v>
      </c>
      <c r="D117" s="30">
        <f t="shared" ref="D117" si="40">SUM(D116,D115)</f>
        <v>0</v>
      </c>
      <c r="E117" s="30">
        <f>SUM(E116,E115)</f>
        <v>0</v>
      </c>
      <c r="F117" s="30">
        <f t="shared" ref="F117" si="41">SUM(F116,F115)</f>
        <v>0</v>
      </c>
      <c r="G117" s="23">
        <f t="shared" si="27"/>
        <v>0</v>
      </c>
      <c r="H117" s="23" t="e">
        <f t="shared" si="28"/>
        <v>#DIV/0!</v>
      </c>
    </row>
    <row r="118" spans="1:8" ht="24.95" customHeight="1">
      <c r="A118" s="322" t="s">
        <v>141</v>
      </c>
      <c r="B118" s="323"/>
      <c r="C118" s="323"/>
      <c r="D118" s="323"/>
      <c r="E118" s="323"/>
      <c r="F118" s="323"/>
      <c r="G118" s="323"/>
      <c r="H118" s="323"/>
    </row>
    <row r="119" spans="1:8" ht="27.75" customHeight="1">
      <c r="A119" s="40" t="s">
        <v>26</v>
      </c>
      <c r="B119" s="11">
        <v>4000</v>
      </c>
      <c r="C119" s="12">
        <f>SUM(C120:C126)</f>
        <v>-2631.7000000000003</v>
      </c>
      <c r="D119" s="12">
        <f>SUM(D120:D126)</f>
        <v>-267.10000000000002</v>
      </c>
      <c r="E119" s="12">
        <f>SUM(E120:E126)</f>
        <v>-2257.6999999999998</v>
      </c>
      <c r="F119" s="12">
        <f>SUM(F120:F126)</f>
        <v>-267.10000000000002</v>
      </c>
      <c r="G119" s="12">
        <f>F119-E119</f>
        <v>1990.6</v>
      </c>
      <c r="H119" s="12">
        <f>(F119/E119)*100</f>
        <v>11.830624086459673</v>
      </c>
    </row>
    <row r="120" spans="1:8" ht="37.5" customHeight="1">
      <c r="A120" s="41" t="s">
        <v>94</v>
      </c>
      <c r="B120" s="14">
        <v>4010</v>
      </c>
      <c r="C120" s="15" t="s">
        <v>34</v>
      </c>
      <c r="D120" s="15" t="s">
        <v>34</v>
      </c>
      <c r="E120" s="15" t="s">
        <v>34</v>
      </c>
      <c r="F120" s="15" t="s">
        <v>34</v>
      </c>
      <c r="G120" s="15"/>
      <c r="H120" s="15"/>
    </row>
    <row r="121" spans="1:8" ht="48.75" customHeight="1">
      <c r="A121" s="42" t="s">
        <v>176</v>
      </c>
      <c r="B121" s="14">
        <v>4020</v>
      </c>
      <c r="C121" s="15">
        <v>-1893</v>
      </c>
      <c r="D121" s="15">
        <v>-152.6</v>
      </c>
      <c r="E121" s="15">
        <v>-1472.8</v>
      </c>
      <c r="F121" s="15">
        <v>-152.6</v>
      </c>
      <c r="G121" s="15">
        <f t="shared" ref="G121:G123" si="42">F121-E121</f>
        <v>1320.2</v>
      </c>
      <c r="H121" s="15">
        <f t="shared" ref="H121:H123" si="43">(F121/E121)*100</f>
        <v>10.361216730038022</v>
      </c>
    </row>
    <row r="122" spans="1:8" ht="48.75" customHeight="1">
      <c r="A122" s="42" t="s">
        <v>107</v>
      </c>
      <c r="B122" s="14">
        <v>4030</v>
      </c>
      <c r="C122" s="15">
        <v>-456.9</v>
      </c>
      <c r="D122" s="15">
        <v>-86.5</v>
      </c>
      <c r="E122" s="15">
        <v>-389.9</v>
      </c>
      <c r="F122" s="15">
        <v>-86.5</v>
      </c>
      <c r="G122" s="15">
        <f t="shared" si="42"/>
        <v>303.39999999999998</v>
      </c>
      <c r="H122" s="15">
        <f t="shared" si="43"/>
        <v>22.185175686073354</v>
      </c>
    </row>
    <row r="123" spans="1:8" ht="49.5" customHeight="1">
      <c r="A123" s="42" t="s">
        <v>177</v>
      </c>
      <c r="B123" s="14">
        <v>4040</v>
      </c>
      <c r="C123" s="15">
        <v>-281.8</v>
      </c>
      <c r="D123" s="15">
        <v>-28</v>
      </c>
      <c r="E123" s="15">
        <v>-395</v>
      </c>
      <c r="F123" s="15">
        <v>-28</v>
      </c>
      <c r="G123" s="15">
        <f t="shared" si="42"/>
        <v>367</v>
      </c>
      <c r="H123" s="15">
        <f t="shared" si="43"/>
        <v>7.0886075949367093</v>
      </c>
    </row>
    <row r="124" spans="1:8" ht="73.5" customHeight="1">
      <c r="A124" s="42" t="s">
        <v>95</v>
      </c>
      <c r="B124" s="14">
        <v>4050</v>
      </c>
      <c r="C124" s="15" t="s">
        <v>34</v>
      </c>
      <c r="D124" s="15" t="s">
        <v>34</v>
      </c>
      <c r="E124" s="15" t="s">
        <v>34</v>
      </c>
      <c r="F124" s="15" t="s">
        <v>34</v>
      </c>
      <c r="G124" s="15"/>
      <c r="H124" s="15"/>
    </row>
    <row r="125" spans="1:8" ht="36.75" customHeight="1">
      <c r="A125" s="42" t="s">
        <v>96</v>
      </c>
      <c r="B125" s="14">
        <v>4060</v>
      </c>
      <c r="C125" s="15" t="s">
        <v>34</v>
      </c>
      <c r="D125" s="15" t="s">
        <v>34</v>
      </c>
      <c r="E125" s="15" t="s">
        <v>34</v>
      </c>
      <c r="F125" s="15" t="s">
        <v>34</v>
      </c>
      <c r="G125" s="15"/>
      <c r="H125" s="15"/>
    </row>
    <row r="126" spans="1:8" ht="39.75" customHeight="1" thickBot="1">
      <c r="A126" s="43" t="s">
        <v>78</v>
      </c>
      <c r="B126" s="44">
        <v>4070</v>
      </c>
      <c r="C126" s="15" t="s">
        <v>34</v>
      </c>
      <c r="D126" s="15" t="s">
        <v>34</v>
      </c>
      <c r="E126" s="15" t="s">
        <v>34</v>
      </c>
      <c r="F126" s="15" t="s">
        <v>34</v>
      </c>
      <c r="G126" s="15"/>
      <c r="H126" s="15"/>
    </row>
    <row r="127" spans="1:8" s="45" customFormat="1" ht="29.25" customHeight="1">
      <c r="A127" s="320" t="s">
        <v>142</v>
      </c>
      <c r="B127" s="320"/>
      <c r="C127" s="320"/>
      <c r="D127" s="320"/>
      <c r="E127" s="320"/>
      <c r="F127" s="320"/>
      <c r="G127" s="320"/>
      <c r="H127" s="320"/>
    </row>
    <row r="128" spans="1:8" ht="48.75" customHeight="1">
      <c r="A128" s="10" t="s">
        <v>67</v>
      </c>
      <c r="B128" s="11" t="s">
        <v>39</v>
      </c>
      <c r="C128" s="12">
        <f>SUM(C129:C131)</f>
        <v>0</v>
      </c>
      <c r="D128" s="12">
        <f t="shared" ref="D128:F128" si="44">SUM(D129:D131)</f>
        <v>0</v>
      </c>
      <c r="E128" s="12">
        <f t="shared" si="44"/>
        <v>0</v>
      </c>
      <c r="F128" s="12">
        <f t="shared" si="44"/>
        <v>0</v>
      </c>
      <c r="G128" s="12">
        <f>F128-E128</f>
        <v>0</v>
      </c>
      <c r="H128" s="12"/>
    </row>
    <row r="129" spans="1:11" ht="36.75" customHeight="1">
      <c r="A129" s="16" t="s">
        <v>108</v>
      </c>
      <c r="B129" s="14" t="s">
        <v>40</v>
      </c>
      <c r="C129" s="15"/>
      <c r="D129" s="15"/>
      <c r="E129" s="15"/>
      <c r="F129" s="15"/>
      <c r="G129" s="15">
        <f t="shared" ref="G129:G135" si="45">F129-E129</f>
        <v>0</v>
      </c>
      <c r="H129" s="15"/>
    </row>
    <row r="130" spans="1:11" ht="34.5" customHeight="1">
      <c r="A130" s="16" t="s">
        <v>109</v>
      </c>
      <c r="B130" s="14" t="s">
        <v>41</v>
      </c>
      <c r="C130" s="15"/>
      <c r="D130" s="15"/>
      <c r="E130" s="15"/>
      <c r="F130" s="15"/>
      <c r="G130" s="15">
        <f t="shared" si="45"/>
        <v>0</v>
      </c>
      <c r="H130" s="15"/>
    </row>
    <row r="131" spans="1:11" ht="35.25" customHeight="1">
      <c r="A131" s="16" t="s">
        <v>110</v>
      </c>
      <c r="B131" s="14" t="s">
        <v>42</v>
      </c>
      <c r="C131" s="15"/>
      <c r="D131" s="15"/>
      <c r="E131" s="15"/>
      <c r="F131" s="15"/>
      <c r="G131" s="15">
        <f t="shared" si="45"/>
        <v>0</v>
      </c>
      <c r="H131" s="15"/>
    </row>
    <row r="132" spans="1:11" ht="46.5" customHeight="1">
      <c r="A132" s="10" t="s">
        <v>68</v>
      </c>
      <c r="B132" s="11" t="s">
        <v>43</v>
      </c>
      <c r="C132" s="12">
        <f>SUM(C133:C135)</f>
        <v>0</v>
      </c>
      <c r="D132" s="12">
        <f t="shared" ref="D132:F132" si="46">SUM(D133:D135)</f>
        <v>0</v>
      </c>
      <c r="E132" s="12">
        <f t="shared" si="46"/>
        <v>0</v>
      </c>
      <c r="F132" s="12">
        <f t="shared" si="46"/>
        <v>0</v>
      </c>
      <c r="G132" s="12">
        <f t="shared" si="45"/>
        <v>0</v>
      </c>
      <c r="H132" s="12"/>
    </row>
    <row r="133" spans="1:11" ht="36.75" customHeight="1">
      <c r="A133" s="16" t="s">
        <v>108</v>
      </c>
      <c r="B133" s="14" t="s">
        <v>44</v>
      </c>
      <c r="C133" s="15"/>
      <c r="D133" s="15"/>
      <c r="E133" s="15"/>
      <c r="F133" s="15"/>
      <c r="G133" s="15">
        <f t="shared" si="45"/>
        <v>0</v>
      </c>
      <c r="H133" s="15"/>
    </row>
    <row r="134" spans="1:11" ht="36.75" customHeight="1">
      <c r="A134" s="16" t="s">
        <v>109</v>
      </c>
      <c r="B134" s="14" t="s">
        <v>45</v>
      </c>
      <c r="C134" s="15"/>
      <c r="D134" s="15"/>
      <c r="E134" s="15"/>
      <c r="F134" s="15"/>
      <c r="G134" s="15">
        <f t="shared" si="45"/>
        <v>0</v>
      </c>
      <c r="H134" s="15"/>
    </row>
    <row r="135" spans="1:11" ht="34.5" customHeight="1">
      <c r="A135" s="16" t="s">
        <v>110</v>
      </c>
      <c r="B135" s="14" t="s">
        <v>46</v>
      </c>
      <c r="C135" s="15"/>
      <c r="D135" s="15"/>
      <c r="E135" s="15"/>
      <c r="F135" s="15"/>
      <c r="G135" s="15">
        <f t="shared" si="45"/>
        <v>0</v>
      </c>
      <c r="H135" s="15"/>
    </row>
    <row r="136" spans="1:11" ht="34.5" customHeight="1">
      <c r="A136" s="320" t="s">
        <v>143</v>
      </c>
      <c r="B136" s="320"/>
      <c r="C136" s="320"/>
      <c r="D136" s="320"/>
      <c r="E136" s="320"/>
      <c r="F136" s="320"/>
      <c r="G136" s="320"/>
      <c r="H136" s="320"/>
    </row>
    <row r="137" spans="1:11" s="4" customFormat="1" ht="86.25" customHeight="1">
      <c r="A137" s="19" t="s">
        <v>178</v>
      </c>
      <c r="B137" s="46" t="s">
        <v>47</v>
      </c>
      <c r="C137" s="47">
        <f>SUM(C138:C140)</f>
        <v>184</v>
      </c>
      <c r="D137" s="47">
        <f t="shared" ref="D137:F137" si="47">SUM(D138:D140)</f>
        <v>201</v>
      </c>
      <c r="E137" s="47">
        <f t="shared" si="47"/>
        <v>197</v>
      </c>
      <c r="F137" s="47">
        <f t="shared" si="47"/>
        <v>201</v>
      </c>
      <c r="G137" s="23">
        <f>F137-E137</f>
        <v>4</v>
      </c>
      <c r="H137" s="23">
        <f>(F137/E137)*100</f>
        <v>102.03045685279189</v>
      </c>
    </row>
    <row r="138" spans="1:11" ht="27.75" customHeight="1">
      <c r="A138" s="16" t="s">
        <v>29</v>
      </c>
      <c r="B138" s="14" t="s">
        <v>48</v>
      </c>
      <c r="C138" s="48">
        <v>1</v>
      </c>
      <c r="D138" s="48">
        <v>1</v>
      </c>
      <c r="E138" s="49">
        <v>1</v>
      </c>
      <c r="F138" s="49">
        <v>1</v>
      </c>
      <c r="G138" s="24">
        <f t="shared" ref="G138:G152" si="48">F138-E138</f>
        <v>0</v>
      </c>
      <c r="H138" s="24">
        <f t="shared" ref="H138:H152" si="49">(F138/E138)*100</f>
        <v>100</v>
      </c>
    </row>
    <row r="139" spans="1:11" ht="27.75" customHeight="1">
      <c r="A139" s="16" t="s">
        <v>32</v>
      </c>
      <c r="B139" s="14" t="s">
        <v>49</v>
      </c>
      <c r="C139" s="48">
        <v>5</v>
      </c>
      <c r="D139" s="48">
        <v>6</v>
      </c>
      <c r="E139" s="49">
        <v>5</v>
      </c>
      <c r="F139" s="49">
        <v>6</v>
      </c>
      <c r="G139" s="24">
        <f t="shared" si="48"/>
        <v>1</v>
      </c>
      <c r="H139" s="24">
        <f t="shared" si="49"/>
        <v>120</v>
      </c>
    </row>
    <row r="140" spans="1:11" ht="27.75" customHeight="1">
      <c r="A140" s="16" t="s">
        <v>30</v>
      </c>
      <c r="B140" s="14" t="s">
        <v>50</v>
      </c>
      <c r="C140" s="48">
        <v>178</v>
      </c>
      <c r="D140" s="48">
        <v>194</v>
      </c>
      <c r="E140" s="49">
        <v>191</v>
      </c>
      <c r="F140" s="49">
        <v>194</v>
      </c>
      <c r="G140" s="24">
        <f t="shared" si="48"/>
        <v>3</v>
      </c>
      <c r="H140" s="24">
        <f t="shared" si="49"/>
        <v>101.57068062827226</v>
      </c>
    </row>
    <row r="141" spans="1:11" ht="27.75" customHeight="1">
      <c r="A141" s="10" t="s">
        <v>111</v>
      </c>
      <c r="B141" s="11" t="s">
        <v>51</v>
      </c>
      <c r="C141" s="12">
        <f>SUM(C142:C144)</f>
        <v>13130.5</v>
      </c>
      <c r="D141" s="12">
        <f t="shared" ref="D141:F141" si="50">SUM(D142:D144)</f>
        <v>16351.1</v>
      </c>
      <c r="E141" s="12">
        <f t="shared" si="50"/>
        <v>14614.8</v>
      </c>
      <c r="F141" s="12">
        <f t="shared" si="50"/>
        <v>16351.1</v>
      </c>
      <c r="G141" s="23">
        <f t="shared" si="48"/>
        <v>1736.3000000000011</v>
      </c>
      <c r="H141" s="23">
        <f t="shared" si="49"/>
        <v>111.88042258532447</v>
      </c>
      <c r="K141" s="3" t="s">
        <v>461</v>
      </c>
    </row>
    <row r="142" spans="1:11" ht="27.75" customHeight="1">
      <c r="A142" s="16" t="s">
        <v>29</v>
      </c>
      <c r="B142" s="14">
        <v>8011</v>
      </c>
      <c r="C142" s="15">
        <v>216.5</v>
      </c>
      <c r="D142" s="15">
        <v>279</v>
      </c>
      <c r="E142" s="15">
        <v>242.5</v>
      </c>
      <c r="F142" s="15">
        <v>279</v>
      </c>
      <c r="G142" s="24">
        <f t="shared" si="48"/>
        <v>36.5</v>
      </c>
      <c r="H142" s="24">
        <f t="shared" si="49"/>
        <v>115.05154639175257</v>
      </c>
    </row>
    <row r="143" spans="1:11" ht="27.75" customHeight="1">
      <c r="A143" s="16" t="s">
        <v>32</v>
      </c>
      <c r="B143" s="14">
        <v>8012</v>
      </c>
      <c r="C143" s="15">
        <v>573.79999999999995</v>
      </c>
      <c r="D143" s="15">
        <v>851.1</v>
      </c>
      <c r="E143" s="15">
        <v>743.5</v>
      </c>
      <c r="F143" s="15">
        <v>851.1</v>
      </c>
      <c r="G143" s="24">
        <f t="shared" si="48"/>
        <v>107.60000000000002</v>
      </c>
      <c r="H143" s="24">
        <f t="shared" si="49"/>
        <v>114.47209145931406</v>
      </c>
    </row>
    <row r="144" spans="1:11" ht="27.75" customHeight="1">
      <c r="A144" s="16" t="s">
        <v>30</v>
      </c>
      <c r="B144" s="14">
        <v>8013</v>
      </c>
      <c r="C144" s="15">
        <v>12340.2</v>
      </c>
      <c r="D144" s="15">
        <v>15221</v>
      </c>
      <c r="E144" s="15">
        <v>13628.8</v>
      </c>
      <c r="F144" s="15">
        <v>15221</v>
      </c>
      <c r="G144" s="24">
        <f t="shared" si="48"/>
        <v>1592.2000000000007</v>
      </c>
      <c r="H144" s="24">
        <f t="shared" si="49"/>
        <v>111.6826132895046</v>
      </c>
    </row>
    <row r="145" spans="1:8" ht="27.75" customHeight="1">
      <c r="A145" s="10" t="s">
        <v>2</v>
      </c>
      <c r="B145" s="11">
        <v>8020</v>
      </c>
      <c r="C145" s="12">
        <f>SUM(C146:C148)</f>
        <v>13130.5</v>
      </c>
      <c r="D145" s="12">
        <f t="shared" ref="D145:F145" si="51">SUM(D146:D148)</f>
        <v>16351.1</v>
      </c>
      <c r="E145" s="12">
        <f t="shared" si="51"/>
        <v>14614.8</v>
      </c>
      <c r="F145" s="12">
        <f t="shared" si="51"/>
        <v>16351.1</v>
      </c>
      <c r="G145" s="23">
        <f t="shared" si="48"/>
        <v>1736.3000000000011</v>
      </c>
      <c r="H145" s="23">
        <f t="shared" si="49"/>
        <v>111.88042258532447</v>
      </c>
    </row>
    <row r="146" spans="1:8" ht="27.75" customHeight="1">
      <c r="A146" s="16" t="s">
        <v>29</v>
      </c>
      <c r="B146" s="14">
        <v>8021</v>
      </c>
      <c r="C146" s="15">
        <v>216.5</v>
      </c>
      <c r="D146" s="15">
        <v>279</v>
      </c>
      <c r="E146" s="15">
        <v>242.5</v>
      </c>
      <c r="F146" s="15">
        <v>279</v>
      </c>
      <c r="G146" s="24">
        <f t="shared" si="48"/>
        <v>36.5</v>
      </c>
      <c r="H146" s="24">
        <f t="shared" si="49"/>
        <v>115.05154639175257</v>
      </c>
    </row>
    <row r="147" spans="1:8" ht="27.75" customHeight="1">
      <c r="A147" s="16" t="s">
        <v>32</v>
      </c>
      <c r="B147" s="14">
        <v>8022</v>
      </c>
      <c r="C147" s="15">
        <v>573.79999999999995</v>
      </c>
      <c r="D147" s="15">
        <v>851.1</v>
      </c>
      <c r="E147" s="15">
        <v>743.5</v>
      </c>
      <c r="F147" s="15">
        <v>851.1</v>
      </c>
      <c r="G147" s="24">
        <f t="shared" si="48"/>
        <v>107.60000000000002</v>
      </c>
      <c r="H147" s="24">
        <f t="shared" si="49"/>
        <v>114.47209145931406</v>
      </c>
    </row>
    <row r="148" spans="1:8" ht="27.75" customHeight="1">
      <c r="A148" s="16" t="s">
        <v>30</v>
      </c>
      <c r="B148" s="14">
        <v>8023</v>
      </c>
      <c r="C148" s="15">
        <v>12340.2</v>
      </c>
      <c r="D148" s="15">
        <v>15221</v>
      </c>
      <c r="E148" s="15">
        <v>13628.8</v>
      </c>
      <c r="F148" s="15">
        <v>15221</v>
      </c>
      <c r="G148" s="24">
        <f t="shared" si="48"/>
        <v>1592.2000000000007</v>
      </c>
      <c r="H148" s="24">
        <f t="shared" si="49"/>
        <v>111.6826132895046</v>
      </c>
    </row>
    <row r="149" spans="1:8" s="4" customFormat="1" ht="48" customHeight="1">
      <c r="A149" s="19" t="s">
        <v>77</v>
      </c>
      <c r="B149" s="46" t="s">
        <v>112</v>
      </c>
      <c r="C149" s="12">
        <f>(C145/C137)/6*1000</f>
        <v>11893.56884057971</v>
      </c>
      <c r="D149" s="12">
        <f>(D145/D137)/6*1000</f>
        <v>13558.126036484246</v>
      </c>
      <c r="E149" s="308">
        <f>(E145/E137)/12*1000</f>
        <v>6182.2335025380708</v>
      </c>
      <c r="F149" s="12">
        <f>(F145/F137)/6*1000</f>
        <v>13558.126036484246</v>
      </c>
      <c r="G149" s="23">
        <f t="shared" si="48"/>
        <v>7375.8925339461748</v>
      </c>
      <c r="H149" s="23">
        <f t="shared" si="49"/>
        <v>219.30789302794946</v>
      </c>
    </row>
    <row r="150" spans="1:8" ht="27.75" customHeight="1">
      <c r="A150" s="16" t="s">
        <v>29</v>
      </c>
      <c r="B150" s="14">
        <v>8031</v>
      </c>
      <c r="C150" s="15">
        <f>(C146/C138)/6*1000</f>
        <v>36083.333333333336</v>
      </c>
      <c r="D150" s="15">
        <f>(D146/D138)/6*1000</f>
        <v>46500</v>
      </c>
      <c r="E150" s="15">
        <f>(E146/E138)/12*1000</f>
        <v>20208.333333333332</v>
      </c>
      <c r="F150" s="15">
        <f>(F146/F138)/6*1000</f>
        <v>46500</v>
      </c>
      <c r="G150" s="24">
        <f t="shared" si="48"/>
        <v>26291.666666666668</v>
      </c>
      <c r="H150" s="24">
        <f t="shared" si="49"/>
        <v>230.10309278350519</v>
      </c>
    </row>
    <row r="151" spans="1:8" ht="27.75" customHeight="1">
      <c r="A151" s="16" t="s">
        <v>32</v>
      </c>
      <c r="B151" s="14">
        <v>8032</v>
      </c>
      <c r="C151" s="15">
        <f>(C147/C139)/6*1000</f>
        <v>19126.666666666664</v>
      </c>
      <c r="D151" s="15">
        <f t="shared" ref="D151:F152" si="52">(D147/D139)/6*1000</f>
        <v>23641.666666666664</v>
      </c>
      <c r="E151" s="15">
        <f t="shared" ref="E151:E152" si="53">(E147/E139)/12*1000</f>
        <v>12391.666666666666</v>
      </c>
      <c r="F151" s="15">
        <f t="shared" si="52"/>
        <v>23641.666666666664</v>
      </c>
      <c r="G151" s="24">
        <f t="shared" si="48"/>
        <v>11249.999999999998</v>
      </c>
      <c r="H151" s="24">
        <f t="shared" si="49"/>
        <v>190.78681909885674</v>
      </c>
    </row>
    <row r="152" spans="1:8" ht="27.75" customHeight="1">
      <c r="A152" s="16" t="s">
        <v>30</v>
      </c>
      <c r="B152" s="14">
        <v>8033</v>
      </c>
      <c r="C152" s="15">
        <f>(C148/C140)/6*1000</f>
        <v>11554.494382022474</v>
      </c>
      <c r="D152" s="15">
        <f t="shared" si="52"/>
        <v>13076.460481099657</v>
      </c>
      <c r="E152" s="15">
        <f t="shared" si="53"/>
        <v>5946.2478184991278</v>
      </c>
      <c r="F152" s="15">
        <f t="shared" si="52"/>
        <v>13076.460481099657</v>
      </c>
      <c r="G152" s="24">
        <f t="shared" si="48"/>
        <v>7130.2126626005293</v>
      </c>
      <c r="H152" s="24">
        <f t="shared" si="49"/>
        <v>219.91112513706571</v>
      </c>
    </row>
    <row r="153" spans="1:8" s="4" customFormat="1">
      <c r="A153" s="52"/>
      <c r="C153" s="53"/>
      <c r="D153" s="54"/>
      <c r="E153" s="55"/>
      <c r="F153" s="55"/>
      <c r="G153" s="55"/>
      <c r="H153" s="55"/>
    </row>
    <row r="154" spans="1:8" s="4" customFormat="1">
      <c r="A154" s="52"/>
      <c r="C154" s="53"/>
      <c r="D154" s="54"/>
      <c r="E154" s="55"/>
      <c r="F154" s="55"/>
      <c r="G154" s="55"/>
      <c r="H154" s="55"/>
    </row>
    <row r="155" spans="1:8" s="4" customFormat="1" ht="28.5" customHeight="1">
      <c r="A155" s="310" t="s">
        <v>330</v>
      </c>
      <c r="B155" s="188"/>
      <c r="C155" s="318"/>
      <c r="D155" s="319"/>
      <c r="E155" s="189"/>
      <c r="F155" s="313" t="s">
        <v>331</v>
      </c>
      <c r="G155" s="313"/>
      <c r="H155" s="275"/>
    </row>
    <row r="156" spans="1:8" s="4" customFormat="1">
      <c r="A156" s="307" t="s">
        <v>12</v>
      </c>
      <c r="B156" s="191"/>
      <c r="C156" s="317" t="s">
        <v>13</v>
      </c>
      <c r="D156" s="317"/>
      <c r="E156" s="192"/>
      <c r="F156" s="314" t="s">
        <v>332</v>
      </c>
      <c r="G156" s="314"/>
      <c r="H156" s="311"/>
    </row>
    <row r="157" spans="1:8" s="4" customFormat="1">
      <c r="A157" s="56"/>
      <c r="E157" s="3"/>
      <c r="F157" s="3"/>
      <c r="G157" s="3"/>
      <c r="H157" s="3"/>
    </row>
    <row r="158" spans="1:8" s="4" customFormat="1">
      <c r="A158" s="56"/>
      <c r="E158" s="3"/>
      <c r="F158" s="3"/>
      <c r="G158" s="3"/>
      <c r="H158" s="3"/>
    </row>
    <row r="159" spans="1:8" s="4" customFormat="1">
      <c r="A159" s="56"/>
      <c r="E159" s="3"/>
      <c r="F159" s="3"/>
      <c r="G159" s="3"/>
      <c r="H159" s="3"/>
    </row>
    <row r="160" spans="1:8" s="4" customFormat="1">
      <c r="A160" s="56"/>
      <c r="E160" s="3"/>
      <c r="F160" s="3"/>
      <c r="G160" s="3"/>
      <c r="H160" s="3"/>
    </row>
    <row r="161" spans="1:8" s="4" customFormat="1">
      <c r="A161" s="56"/>
      <c r="E161" s="3"/>
      <c r="F161" s="3"/>
      <c r="G161" s="3"/>
      <c r="H161" s="3"/>
    </row>
    <row r="162" spans="1:8" s="4" customFormat="1">
      <c r="A162" s="56"/>
      <c r="E162" s="3"/>
      <c r="F162" s="3"/>
      <c r="G162" s="3"/>
      <c r="H162" s="3"/>
    </row>
    <row r="163" spans="1:8" s="4" customFormat="1">
      <c r="A163" s="56"/>
      <c r="E163" s="3"/>
      <c r="F163" s="3"/>
      <c r="G163" s="3"/>
      <c r="H163" s="3"/>
    </row>
    <row r="164" spans="1:8" s="4" customFormat="1">
      <c r="A164" s="56"/>
      <c r="E164" s="3"/>
      <c r="F164" s="3"/>
      <c r="G164" s="3"/>
      <c r="H164" s="3"/>
    </row>
    <row r="165" spans="1:8" s="4" customFormat="1">
      <c r="A165" s="56"/>
      <c r="E165" s="3"/>
      <c r="F165" s="3"/>
      <c r="G165" s="3"/>
      <c r="H165" s="3"/>
    </row>
    <row r="166" spans="1:8" s="4" customFormat="1">
      <c r="A166" s="56"/>
      <c r="E166" s="3"/>
      <c r="F166" s="3"/>
      <c r="G166" s="3"/>
      <c r="H166" s="3"/>
    </row>
    <row r="167" spans="1:8" s="4" customFormat="1">
      <c r="A167" s="56"/>
      <c r="E167" s="3"/>
      <c r="F167" s="3"/>
      <c r="G167" s="3"/>
      <c r="H167" s="3"/>
    </row>
    <row r="168" spans="1:8" s="4" customFormat="1">
      <c r="A168" s="56"/>
      <c r="E168" s="3"/>
      <c r="F168" s="3"/>
      <c r="G168" s="3"/>
      <c r="H168" s="3"/>
    </row>
    <row r="169" spans="1:8" s="4" customFormat="1">
      <c r="A169" s="56"/>
      <c r="E169" s="3"/>
      <c r="F169" s="3"/>
      <c r="G169" s="3"/>
      <c r="H169" s="3"/>
    </row>
    <row r="170" spans="1:8" s="4" customFormat="1">
      <c r="A170" s="56"/>
      <c r="E170" s="3"/>
      <c r="F170" s="3"/>
      <c r="G170" s="3"/>
      <c r="H170" s="3"/>
    </row>
    <row r="171" spans="1:8" s="4" customFormat="1">
      <c r="A171" s="56"/>
      <c r="E171" s="3"/>
      <c r="F171" s="3"/>
      <c r="G171" s="3"/>
      <c r="H171" s="3"/>
    </row>
    <row r="172" spans="1:8" s="4" customFormat="1">
      <c r="A172" s="56"/>
      <c r="E172" s="3"/>
      <c r="F172" s="3"/>
      <c r="G172" s="3"/>
      <c r="H172" s="3"/>
    </row>
    <row r="173" spans="1:8" s="4" customFormat="1">
      <c r="A173" s="56"/>
      <c r="E173" s="3"/>
      <c r="F173" s="3"/>
      <c r="G173" s="3"/>
      <c r="H173" s="3"/>
    </row>
    <row r="174" spans="1:8" s="4" customFormat="1">
      <c r="A174" s="56"/>
      <c r="E174" s="3"/>
      <c r="F174" s="3"/>
      <c r="G174" s="3"/>
      <c r="H174" s="3"/>
    </row>
    <row r="175" spans="1:8" s="4" customFormat="1">
      <c r="A175" s="56"/>
      <c r="E175" s="3"/>
      <c r="F175" s="3"/>
      <c r="G175" s="3"/>
      <c r="H175" s="3"/>
    </row>
    <row r="176" spans="1:8" s="4" customFormat="1">
      <c r="A176" s="56"/>
      <c r="E176" s="3"/>
      <c r="F176" s="3"/>
      <c r="G176" s="3"/>
      <c r="H176" s="3"/>
    </row>
    <row r="177" spans="1:8" s="4" customFormat="1">
      <c r="A177" s="56"/>
      <c r="E177" s="3"/>
      <c r="F177" s="3"/>
      <c r="G177" s="3"/>
      <c r="H177" s="3"/>
    </row>
    <row r="178" spans="1:8" s="4" customFormat="1">
      <c r="A178" s="56"/>
      <c r="E178" s="3"/>
      <c r="F178" s="3"/>
      <c r="G178" s="3"/>
      <c r="H178" s="3"/>
    </row>
    <row r="179" spans="1:8" s="4" customFormat="1">
      <c r="A179" s="56"/>
      <c r="E179" s="3"/>
      <c r="F179" s="3"/>
      <c r="G179" s="3"/>
      <c r="H179" s="3"/>
    </row>
    <row r="180" spans="1:8" s="4" customFormat="1">
      <c r="A180" s="56"/>
      <c r="E180" s="3"/>
      <c r="F180" s="3"/>
      <c r="G180" s="3"/>
      <c r="H180" s="3"/>
    </row>
    <row r="181" spans="1:8" s="4" customFormat="1">
      <c r="A181" s="56"/>
      <c r="E181" s="3"/>
      <c r="F181" s="3"/>
      <c r="G181" s="3"/>
      <c r="H181" s="3"/>
    </row>
    <row r="182" spans="1:8" s="4" customFormat="1">
      <c r="A182" s="56"/>
      <c r="E182" s="3"/>
      <c r="F182" s="3"/>
      <c r="G182" s="3"/>
      <c r="H182" s="3"/>
    </row>
    <row r="183" spans="1:8" s="4" customFormat="1">
      <c r="A183" s="56"/>
      <c r="E183" s="3"/>
      <c r="F183" s="3"/>
      <c r="G183" s="3"/>
      <c r="H183" s="3"/>
    </row>
    <row r="184" spans="1:8" s="4" customFormat="1">
      <c r="A184" s="56"/>
      <c r="E184" s="3"/>
      <c r="F184" s="3"/>
      <c r="G184" s="3"/>
      <c r="H184" s="3"/>
    </row>
    <row r="185" spans="1:8" s="4" customFormat="1">
      <c r="A185" s="56"/>
      <c r="E185" s="3"/>
      <c r="F185" s="3"/>
      <c r="G185" s="3"/>
      <c r="H185" s="3"/>
    </row>
    <row r="186" spans="1:8" s="4" customFormat="1">
      <c r="A186" s="56"/>
      <c r="E186" s="3"/>
      <c r="F186" s="3"/>
      <c r="G186" s="3"/>
      <c r="H186" s="3"/>
    </row>
    <row r="187" spans="1:8" s="4" customFormat="1">
      <c r="A187" s="56"/>
      <c r="E187" s="3"/>
      <c r="F187" s="3"/>
      <c r="G187" s="3"/>
      <c r="H187" s="3"/>
    </row>
    <row r="188" spans="1:8" s="4" customFormat="1">
      <c r="A188" s="56"/>
      <c r="E188" s="3"/>
      <c r="F188" s="3"/>
      <c r="G188" s="3"/>
      <c r="H188" s="3"/>
    </row>
    <row r="189" spans="1:8" s="4" customFormat="1">
      <c r="A189" s="56"/>
      <c r="E189" s="3"/>
      <c r="F189" s="3"/>
      <c r="G189" s="3"/>
      <c r="H189" s="3"/>
    </row>
    <row r="190" spans="1:8" s="4" customFormat="1">
      <c r="A190" s="56"/>
      <c r="E190" s="3"/>
      <c r="F190" s="3"/>
      <c r="G190" s="3"/>
      <c r="H190" s="3"/>
    </row>
    <row r="191" spans="1:8" s="4" customFormat="1">
      <c r="A191" s="56"/>
      <c r="E191" s="3"/>
      <c r="F191" s="3"/>
      <c r="G191" s="3"/>
      <c r="H191" s="3"/>
    </row>
    <row r="192" spans="1:8" s="4" customFormat="1">
      <c r="A192" s="56"/>
      <c r="E192" s="3"/>
      <c r="F192" s="3"/>
      <c r="G192" s="3"/>
      <c r="H192" s="3"/>
    </row>
    <row r="193" spans="1:8" s="4" customFormat="1">
      <c r="A193" s="56"/>
      <c r="E193" s="3"/>
      <c r="F193" s="3"/>
      <c r="G193" s="3"/>
      <c r="H193" s="3"/>
    </row>
    <row r="194" spans="1:8" s="4" customFormat="1">
      <c r="A194" s="56"/>
      <c r="E194" s="3"/>
      <c r="F194" s="3"/>
      <c r="G194" s="3"/>
      <c r="H194" s="3"/>
    </row>
    <row r="195" spans="1:8" s="4" customFormat="1">
      <c r="A195" s="56"/>
      <c r="E195" s="3"/>
      <c r="F195" s="3"/>
      <c r="G195" s="3"/>
      <c r="H195" s="3"/>
    </row>
    <row r="196" spans="1:8" s="4" customFormat="1">
      <c r="A196" s="56"/>
      <c r="E196" s="3"/>
      <c r="F196" s="3"/>
      <c r="G196" s="3"/>
      <c r="H196" s="3"/>
    </row>
    <row r="197" spans="1:8" s="4" customFormat="1">
      <c r="A197" s="56"/>
      <c r="E197" s="3"/>
      <c r="F197" s="3"/>
      <c r="G197" s="3"/>
      <c r="H197" s="3"/>
    </row>
    <row r="198" spans="1:8" s="4" customFormat="1">
      <c r="A198" s="56"/>
      <c r="E198" s="3"/>
      <c r="F198" s="3"/>
      <c r="G198" s="3"/>
      <c r="H198" s="3"/>
    </row>
    <row r="199" spans="1:8" s="4" customFormat="1">
      <c r="A199" s="56"/>
      <c r="E199" s="3"/>
      <c r="F199" s="3"/>
      <c r="G199" s="3"/>
      <c r="H199" s="3"/>
    </row>
    <row r="200" spans="1:8" s="4" customFormat="1">
      <c r="A200" s="56"/>
      <c r="E200" s="3"/>
      <c r="F200" s="3"/>
      <c r="G200" s="3"/>
      <c r="H200" s="3"/>
    </row>
    <row r="201" spans="1:8" s="4" customFormat="1">
      <c r="A201" s="56"/>
      <c r="E201" s="3"/>
      <c r="F201" s="3"/>
      <c r="G201" s="3"/>
      <c r="H201" s="3"/>
    </row>
    <row r="202" spans="1:8" s="4" customFormat="1">
      <c r="A202" s="56"/>
      <c r="E202" s="3"/>
      <c r="F202" s="3"/>
      <c r="G202" s="3"/>
      <c r="H202" s="3"/>
    </row>
    <row r="203" spans="1:8" s="4" customFormat="1">
      <c r="A203" s="56"/>
      <c r="E203" s="3"/>
      <c r="F203" s="3"/>
      <c r="G203" s="3"/>
      <c r="H203" s="3"/>
    </row>
    <row r="204" spans="1:8" s="4" customFormat="1">
      <c r="A204" s="56"/>
      <c r="E204" s="3"/>
      <c r="F204" s="3"/>
      <c r="G204" s="3"/>
      <c r="H204" s="3"/>
    </row>
    <row r="205" spans="1:8" s="4" customFormat="1">
      <c r="A205" s="56"/>
      <c r="E205" s="3"/>
      <c r="F205" s="3"/>
      <c r="G205" s="3"/>
      <c r="H205" s="3"/>
    </row>
    <row r="206" spans="1:8" s="4" customFormat="1">
      <c r="A206" s="56"/>
      <c r="E206" s="3"/>
      <c r="F206" s="3"/>
      <c r="G206" s="3"/>
      <c r="H206" s="3"/>
    </row>
    <row r="207" spans="1:8" s="4" customFormat="1">
      <c r="A207" s="56"/>
      <c r="E207" s="3"/>
      <c r="F207" s="3"/>
      <c r="G207" s="3"/>
      <c r="H207" s="3"/>
    </row>
    <row r="208" spans="1:8" s="4" customFormat="1">
      <c r="A208" s="56"/>
      <c r="E208" s="3"/>
      <c r="F208" s="3"/>
      <c r="G208" s="3"/>
      <c r="H208" s="3"/>
    </row>
    <row r="209" spans="1:8" s="4" customFormat="1">
      <c r="A209" s="56"/>
      <c r="E209" s="3"/>
      <c r="F209" s="3"/>
      <c r="G209" s="3"/>
      <c r="H209" s="3"/>
    </row>
    <row r="210" spans="1:8" s="4" customFormat="1">
      <c r="A210" s="56"/>
      <c r="E210" s="3"/>
      <c r="F210" s="3"/>
      <c r="G210" s="3"/>
      <c r="H210" s="3"/>
    </row>
    <row r="211" spans="1:8" s="4" customFormat="1">
      <c r="A211" s="56"/>
      <c r="E211" s="3"/>
      <c r="F211" s="3"/>
      <c r="G211" s="3"/>
      <c r="H211" s="3"/>
    </row>
    <row r="212" spans="1:8" s="4" customFormat="1">
      <c r="A212" s="56"/>
      <c r="E212" s="3"/>
      <c r="F212" s="3"/>
      <c r="G212" s="3"/>
      <c r="H212" s="3"/>
    </row>
    <row r="213" spans="1:8" s="4" customFormat="1">
      <c r="A213" s="56"/>
      <c r="E213" s="3"/>
      <c r="F213" s="3"/>
      <c r="G213" s="3"/>
      <c r="H213" s="3"/>
    </row>
    <row r="214" spans="1:8" s="4" customFormat="1">
      <c r="A214" s="56"/>
      <c r="E214" s="3"/>
      <c r="F214" s="3"/>
      <c r="G214" s="3"/>
      <c r="H214" s="3"/>
    </row>
    <row r="215" spans="1:8" s="4" customFormat="1">
      <c r="A215" s="56"/>
      <c r="E215" s="3"/>
      <c r="F215" s="3"/>
      <c r="G215" s="3"/>
      <c r="H215" s="3"/>
    </row>
    <row r="216" spans="1:8" s="4" customFormat="1">
      <c r="A216" s="56"/>
      <c r="E216" s="3"/>
      <c r="F216" s="3"/>
      <c r="G216" s="3"/>
      <c r="H216" s="3"/>
    </row>
    <row r="217" spans="1:8" s="4" customFormat="1">
      <c r="A217" s="56"/>
      <c r="E217" s="3"/>
      <c r="F217" s="3"/>
      <c r="G217" s="3"/>
      <c r="H217" s="3"/>
    </row>
    <row r="218" spans="1:8" s="4" customFormat="1">
      <c r="A218" s="56"/>
      <c r="E218" s="3"/>
      <c r="F218" s="3"/>
      <c r="G218" s="3"/>
      <c r="H218" s="3"/>
    </row>
    <row r="219" spans="1:8" s="4" customFormat="1">
      <c r="A219" s="56"/>
      <c r="E219" s="3"/>
      <c r="F219" s="3"/>
      <c r="G219" s="3"/>
      <c r="H219" s="3"/>
    </row>
    <row r="220" spans="1:8" s="4" customFormat="1">
      <c r="A220" s="56"/>
      <c r="E220" s="3"/>
      <c r="F220" s="3"/>
      <c r="G220" s="3"/>
      <c r="H220" s="3"/>
    </row>
    <row r="221" spans="1:8" s="4" customFormat="1">
      <c r="A221" s="56"/>
      <c r="E221" s="3"/>
      <c r="F221" s="3"/>
      <c r="G221" s="3"/>
      <c r="H221" s="3"/>
    </row>
    <row r="222" spans="1:8" s="4" customFormat="1">
      <c r="A222" s="56"/>
      <c r="E222" s="3"/>
      <c r="F222" s="3"/>
      <c r="G222" s="3"/>
      <c r="H222" s="3"/>
    </row>
    <row r="223" spans="1:8" s="4" customFormat="1">
      <c r="A223" s="56"/>
      <c r="E223" s="3"/>
      <c r="F223" s="3"/>
      <c r="G223" s="3"/>
      <c r="H223" s="3"/>
    </row>
    <row r="224" spans="1:8" s="4" customFormat="1">
      <c r="A224" s="56"/>
      <c r="E224" s="3"/>
      <c r="F224" s="3"/>
      <c r="G224" s="3"/>
      <c r="H224" s="3"/>
    </row>
    <row r="225" spans="1:8" s="4" customFormat="1">
      <c r="A225" s="56"/>
      <c r="E225" s="3"/>
      <c r="F225" s="3"/>
      <c r="G225" s="3"/>
      <c r="H225" s="3"/>
    </row>
    <row r="226" spans="1:8" s="4" customFormat="1">
      <c r="A226" s="56"/>
      <c r="E226" s="3"/>
      <c r="F226" s="3"/>
      <c r="G226" s="3"/>
      <c r="H226" s="3"/>
    </row>
    <row r="227" spans="1:8" s="4" customFormat="1">
      <c r="A227" s="56"/>
      <c r="E227" s="3"/>
      <c r="F227" s="3"/>
      <c r="G227" s="3"/>
      <c r="H227" s="3"/>
    </row>
    <row r="228" spans="1:8" s="4" customFormat="1">
      <c r="A228" s="56"/>
      <c r="E228" s="3"/>
      <c r="F228" s="3"/>
      <c r="G228" s="3"/>
      <c r="H228" s="3"/>
    </row>
    <row r="229" spans="1:8" s="4" customFormat="1">
      <c r="A229" s="56"/>
      <c r="E229" s="3"/>
      <c r="F229" s="3"/>
      <c r="G229" s="3"/>
      <c r="H229" s="3"/>
    </row>
    <row r="230" spans="1:8" s="4" customFormat="1">
      <c r="A230" s="56"/>
      <c r="E230" s="3"/>
      <c r="F230" s="3"/>
      <c r="G230" s="3"/>
      <c r="H230" s="3"/>
    </row>
    <row r="231" spans="1:8" s="4" customFormat="1">
      <c r="A231" s="56"/>
      <c r="E231" s="3"/>
      <c r="F231" s="3"/>
      <c r="G231" s="3"/>
      <c r="H231" s="3"/>
    </row>
    <row r="232" spans="1:8" s="4" customFormat="1">
      <c r="A232" s="56"/>
      <c r="E232" s="3"/>
      <c r="F232" s="3"/>
      <c r="G232" s="3"/>
      <c r="H232" s="3"/>
    </row>
    <row r="233" spans="1:8" s="4" customFormat="1">
      <c r="A233" s="56"/>
      <c r="E233" s="3"/>
      <c r="F233" s="3"/>
      <c r="G233" s="3"/>
      <c r="H233" s="3"/>
    </row>
    <row r="234" spans="1:8" s="4" customFormat="1">
      <c r="A234" s="56"/>
      <c r="E234" s="3"/>
      <c r="F234" s="3"/>
      <c r="G234" s="3"/>
      <c r="H234" s="3"/>
    </row>
    <row r="235" spans="1:8" s="4" customFormat="1">
      <c r="A235" s="56"/>
      <c r="E235" s="3"/>
      <c r="F235" s="3"/>
      <c r="G235" s="3"/>
      <c r="H235" s="3"/>
    </row>
    <row r="236" spans="1:8" s="4" customFormat="1">
      <c r="A236" s="56"/>
      <c r="E236" s="3"/>
      <c r="F236" s="3"/>
      <c r="G236" s="3"/>
      <c r="H236" s="3"/>
    </row>
    <row r="237" spans="1:8" s="4" customFormat="1">
      <c r="A237" s="56"/>
      <c r="E237" s="3"/>
      <c r="F237" s="3"/>
      <c r="G237" s="3"/>
      <c r="H237" s="3"/>
    </row>
    <row r="238" spans="1:8" s="4" customFormat="1">
      <c r="A238" s="56"/>
      <c r="E238" s="3"/>
      <c r="F238" s="3"/>
      <c r="G238" s="3"/>
      <c r="H238" s="3"/>
    </row>
    <row r="239" spans="1:8" s="4" customFormat="1">
      <c r="A239" s="56"/>
      <c r="E239" s="3"/>
      <c r="F239" s="3"/>
      <c r="G239" s="3"/>
      <c r="H239" s="3"/>
    </row>
    <row r="240" spans="1:8" s="4" customFormat="1">
      <c r="A240" s="56"/>
      <c r="E240" s="3"/>
      <c r="F240" s="3"/>
      <c r="G240" s="3"/>
      <c r="H240" s="3"/>
    </row>
    <row r="241" spans="1:8" s="4" customFormat="1">
      <c r="A241" s="56"/>
      <c r="E241" s="3"/>
      <c r="F241" s="3"/>
      <c r="G241" s="3"/>
      <c r="H241" s="3"/>
    </row>
    <row r="242" spans="1:8" s="4" customFormat="1">
      <c r="A242" s="56"/>
      <c r="E242" s="3"/>
      <c r="F242" s="3"/>
      <c r="G242" s="3"/>
      <c r="H242" s="3"/>
    </row>
    <row r="243" spans="1:8" s="4" customFormat="1">
      <c r="A243" s="56"/>
      <c r="E243" s="3"/>
      <c r="F243" s="3"/>
      <c r="G243" s="3"/>
      <c r="H243" s="3"/>
    </row>
    <row r="244" spans="1:8" s="4" customFormat="1">
      <c r="A244" s="56"/>
      <c r="E244" s="3"/>
      <c r="F244" s="3"/>
      <c r="G244" s="3"/>
      <c r="H244" s="3"/>
    </row>
    <row r="245" spans="1:8" s="4" customFormat="1">
      <c r="A245" s="56"/>
      <c r="E245" s="3"/>
      <c r="F245" s="3"/>
      <c r="G245" s="3"/>
      <c r="H245" s="3"/>
    </row>
    <row r="246" spans="1:8" s="4" customFormat="1">
      <c r="A246" s="56"/>
      <c r="E246" s="3"/>
      <c r="F246" s="3"/>
      <c r="G246" s="3"/>
      <c r="H246" s="3"/>
    </row>
    <row r="247" spans="1:8" s="4" customFormat="1">
      <c r="A247" s="56"/>
      <c r="E247" s="3"/>
      <c r="F247" s="3"/>
      <c r="G247" s="3"/>
      <c r="H247" s="3"/>
    </row>
    <row r="248" spans="1:8" s="4" customFormat="1">
      <c r="A248" s="56"/>
      <c r="E248" s="3"/>
      <c r="F248" s="3"/>
      <c r="G248" s="3"/>
      <c r="H248" s="3"/>
    </row>
    <row r="249" spans="1:8" s="4" customFormat="1">
      <c r="A249" s="56"/>
      <c r="E249" s="3"/>
      <c r="F249" s="3"/>
      <c r="G249" s="3"/>
      <c r="H249" s="3"/>
    </row>
    <row r="250" spans="1:8" s="4" customFormat="1">
      <c r="A250" s="56"/>
      <c r="E250" s="3"/>
      <c r="F250" s="3"/>
      <c r="G250" s="3"/>
      <c r="H250" s="3"/>
    </row>
    <row r="251" spans="1:8" s="4" customFormat="1">
      <c r="A251" s="56"/>
      <c r="E251" s="3"/>
      <c r="F251" s="3"/>
      <c r="G251" s="3"/>
      <c r="H251" s="3"/>
    </row>
    <row r="252" spans="1:8" s="4" customFormat="1">
      <c r="A252" s="56"/>
      <c r="E252" s="3"/>
      <c r="F252" s="3"/>
      <c r="G252" s="3"/>
      <c r="H252" s="3"/>
    </row>
    <row r="253" spans="1:8" s="4" customFormat="1">
      <c r="A253" s="56"/>
      <c r="E253" s="3"/>
      <c r="F253" s="3"/>
      <c r="G253" s="3"/>
      <c r="H253" s="3"/>
    </row>
    <row r="254" spans="1:8" s="4" customFormat="1">
      <c r="A254" s="56"/>
      <c r="E254" s="3"/>
      <c r="F254" s="3"/>
      <c r="G254" s="3"/>
      <c r="H254" s="3"/>
    </row>
    <row r="255" spans="1:8" s="4" customFormat="1">
      <c r="A255" s="56"/>
      <c r="E255" s="3"/>
      <c r="F255" s="3"/>
      <c r="G255" s="3"/>
      <c r="H255" s="3"/>
    </row>
    <row r="256" spans="1:8" s="4" customFormat="1">
      <c r="A256" s="56"/>
      <c r="E256" s="3"/>
      <c r="F256" s="3"/>
      <c r="G256" s="3"/>
      <c r="H256" s="3"/>
    </row>
    <row r="257" spans="1:8" s="4" customFormat="1">
      <c r="A257" s="56"/>
      <c r="E257" s="3"/>
      <c r="F257" s="3"/>
      <c r="G257" s="3"/>
      <c r="H257" s="3"/>
    </row>
    <row r="258" spans="1:8" s="4" customFormat="1">
      <c r="A258" s="56"/>
      <c r="E258" s="3"/>
      <c r="F258" s="3"/>
      <c r="G258" s="3"/>
      <c r="H258" s="3"/>
    </row>
    <row r="259" spans="1:8" s="4" customFormat="1">
      <c r="A259" s="56"/>
      <c r="E259" s="3"/>
      <c r="F259" s="3"/>
      <c r="G259" s="3"/>
      <c r="H259" s="3"/>
    </row>
    <row r="260" spans="1:8" s="4" customFormat="1">
      <c r="A260" s="56"/>
      <c r="E260" s="3"/>
      <c r="F260" s="3"/>
      <c r="G260" s="3"/>
      <c r="H260" s="3"/>
    </row>
    <row r="261" spans="1:8" s="4" customFormat="1">
      <c r="A261" s="56"/>
      <c r="E261" s="3"/>
      <c r="F261" s="3"/>
      <c r="G261" s="3"/>
      <c r="H261" s="3"/>
    </row>
    <row r="262" spans="1:8" s="4" customFormat="1">
      <c r="A262" s="56"/>
      <c r="E262" s="3"/>
      <c r="F262" s="3"/>
      <c r="G262" s="3"/>
      <c r="H262" s="3"/>
    </row>
    <row r="263" spans="1:8" s="4" customFormat="1">
      <c r="A263" s="56"/>
      <c r="E263" s="3"/>
      <c r="F263" s="3"/>
      <c r="G263" s="3"/>
      <c r="H263" s="3"/>
    </row>
    <row r="264" spans="1:8" s="4" customFormat="1">
      <c r="A264" s="56"/>
      <c r="E264" s="3"/>
      <c r="F264" s="3"/>
      <c r="G264" s="3"/>
      <c r="H264" s="3"/>
    </row>
    <row r="265" spans="1:8" s="4" customFormat="1">
      <c r="A265" s="56"/>
      <c r="E265" s="3"/>
      <c r="F265" s="3"/>
      <c r="G265" s="3"/>
      <c r="H265" s="3"/>
    </row>
    <row r="266" spans="1:8" s="4" customFormat="1">
      <c r="A266" s="56"/>
      <c r="E266" s="3"/>
      <c r="F266" s="3"/>
      <c r="G266" s="3"/>
      <c r="H266" s="3"/>
    </row>
    <row r="267" spans="1:8" s="4" customFormat="1">
      <c r="A267" s="56"/>
      <c r="E267" s="3"/>
      <c r="F267" s="3"/>
      <c r="G267" s="3"/>
      <c r="H267" s="3"/>
    </row>
    <row r="268" spans="1:8" s="4" customFormat="1">
      <c r="A268" s="56"/>
      <c r="E268" s="3"/>
      <c r="F268" s="3"/>
      <c r="G268" s="3"/>
      <c r="H268" s="3"/>
    </row>
    <row r="269" spans="1:8" s="4" customFormat="1">
      <c r="A269" s="56"/>
      <c r="E269" s="3"/>
      <c r="F269" s="3"/>
      <c r="G269" s="3"/>
      <c r="H269" s="3"/>
    </row>
    <row r="270" spans="1:8" s="4" customFormat="1">
      <c r="A270" s="56"/>
      <c r="E270" s="3"/>
      <c r="F270" s="3"/>
      <c r="G270" s="3"/>
      <c r="H270" s="3"/>
    </row>
    <row r="271" spans="1:8" s="4" customFormat="1">
      <c r="A271" s="56"/>
      <c r="E271" s="3"/>
      <c r="F271" s="3"/>
      <c r="G271" s="3"/>
      <c r="H271" s="3"/>
    </row>
    <row r="272" spans="1:8" s="4" customFormat="1">
      <c r="A272" s="56"/>
      <c r="E272" s="3"/>
      <c r="F272" s="3"/>
      <c r="G272" s="3"/>
      <c r="H272" s="3"/>
    </row>
    <row r="273" spans="1:8" s="4" customFormat="1">
      <c r="A273" s="56"/>
      <c r="E273" s="3"/>
      <c r="F273" s="3"/>
      <c r="G273" s="3"/>
      <c r="H273" s="3"/>
    </row>
    <row r="274" spans="1:8" s="4" customFormat="1">
      <c r="A274" s="56"/>
      <c r="E274" s="3"/>
      <c r="F274" s="3"/>
      <c r="G274" s="3"/>
      <c r="H274" s="3"/>
    </row>
    <row r="275" spans="1:8" s="4" customFormat="1">
      <c r="A275" s="56"/>
      <c r="E275" s="3"/>
      <c r="F275" s="3"/>
      <c r="G275" s="3"/>
      <c r="H275" s="3"/>
    </row>
    <row r="276" spans="1:8" s="4" customFormat="1">
      <c r="A276" s="56"/>
      <c r="E276" s="3"/>
      <c r="F276" s="3"/>
      <c r="G276" s="3"/>
      <c r="H276" s="3"/>
    </row>
    <row r="277" spans="1:8" s="4" customFormat="1">
      <c r="A277" s="56"/>
      <c r="E277" s="3"/>
      <c r="F277" s="3"/>
      <c r="G277" s="3"/>
      <c r="H277" s="3"/>
    </row>
    <row r="278" spans="1:8" s="4" customFormat="1">
      <c r="A278" s="56"/>
      <c r="E278" s="3"/>
      <c r="F278" s="3"/>
      <c r="G278" s="3"/>
      <c r="H278" s="3"/>
    </row>
    <row r="279" spans="1:8" s="4" customFormat="1">
      <c r="A279" s="56"/>
      <c r="E279" s="3"/>
      <c r="F279" s="3"/>
      <c r="G279" s="3"/>
      <c r="H279" s="3"/>
    </row>
    <row r="280" spans="1:8" s="4" customFormat="1">
      <c r="A280" s="56"/>
      <c r="E280" s="3"/>
      <c r="F280" s="3"/>
      <c r="G280" s="3"/>
      <c r="H280" s="3"/>
    </row>
    <row r="281" spans="1:8" s="4" customFormat="1">
      <c r="A281" s="56"/>
      <c r="E281" s="3"/>
      <c r="F281" s="3"/>
      <c r="G281" s="3"/>
      <c r="H281" s="3"/>
    </row>
    <row r="282" spans="1:8" s="4" customFormat="1">
      <c r="A282" s="56"/>
      <c r="E282" s="3"/>
      <c r="F282" s="3"/>
      <c r="G282" s="3"/>
      <c r="H282" s="3"/>
    </row>
    <row r="283" spans="1:8" s="4" customFormat="1">
      <c r="A283" s="56"/>
      <c r="E283" s="3"/>
      <c r="F283" s="3"/>
      <c r="G283" s="3"/>
      <c r="H283" s="3"/>
    </row>
    <row r="284" spans="1:8" s="4" customFormat="1">
      <c r="A284" s="56"/>
      <c r="E284" s="3"/>
      <c r="F284" s="3"/>
      <c r="G284" s="3"/>
      <c r="H284" s="3"/>
    </row>
    <row r="285" spans="1:8" s="4" customFormat="1">
      <c r="A285" s="56"/>
      <c r="E285" s="3"/>
      <c r="F285" s="3"/>
      <c r="G285" s="3"/>
      <c r="H285" s="3"/>
    </row>
    <row r="286" spans="1:8" s="4" customFormat="1">
      <c r="A286" s="56"/>
      <c r="E286" s="3"/>
      <c r="F286" s="3"/>
      <c r="G286" s="3"/>
      <c r="H286" s="3"/>
    </row>
    <row r="287" spans="1:8" s="4" customFormat="1">
      <c r="A287" s="56"/>
      <c r="E287" s="3"/>
      <c r="F287" s="3"/>
      <c r="G287" s="3"/>
      <c r="H287" s="3"/>
    </row>
    <row r="288" spans="1:8" s="4" customFormat="1">
      <c r="A288" s="56"/>
      <c r="E288" s="3"/>
      <c r="F288" s="3"/>
      <c r="G288" s="3"/>
      <c r="H288" s="3"/>
    </row>
    <row r="289" spans="1:8" s="4" customFormat="1">
      <c r="A289" s="56"/>
      <c r="E289" s="3"/>
      <c r="F289" s="3"/>
      <c r="G289" s="3"/>
      <c r="H289" s="3"/>
    </row>
    <row r="290" spans="1:8" s="4" customFormat="1">
      <c r="A290" s="56"/>
      <c r="E290" s="3"/>
      <c r="F290" s="3"/>
      <c r="G290" s="3"/>
      <c r="H290" s="3"/>
    </row>
    <row r="291" spans="1:8" s="4" customFormat="1">
      <c r="A291" s="56"/>
      <c r="E291" s="3"/>
      <c r="F291" s="3"/>
      <c r="G291" s="3"/>
      <c r="H291" s="3"/>
    </row>
    <row r="292" spans="1:8" s="4" customFormat="1">
      <c r="A292" s="56"/>
      <c r="E292" s="3"/>
      <c r="F292" s="3"/>
      <c r="G292" s="3"/>
      <c r="H292" s="3"/>
    </row>
    <row r="293" spans="1:8" s="4" customFormat="1">
      <c r="A293" s="56"/>
      <c r="E293" s="3"/>
      <c r="F293" s="3"/>
      <c r="G293" s="3"/>
      <c r="H293" s="3"/>
    </row>
    <row r="294" spans="1:8" s="4" customFormat="1">
      <c r="A294" s="56"/>
      <c r="E294" s="3"/>
      <c r="F294" s="3"/>
      <c r="G294" s="3"/>
      <c r="H294" s="3"/>
    </row>
    <row r="295" spans="1:8" s="4" customFormat="1">
      <c r="A295" s="56"/>
      <c r="E295" s="3"/>
      <c r="F295" s="3"/>
      <c r="G295" s="3"/>
      <c r="H295" s="3"/>
    </row>
    <row r="296" spans="1:8" s="4" customFormat="1">
      <c r="A296" s="56"/>
      <c r="E296" s="3"/>
      <c r="F296" s="3"/>
      <c r="G296" s="3"/>
      <c r="H296" s="3"/>
    </row>
    <row r="297" spans="1:8" s="4" customFormat="1">
      <c r="A297" s="56"/>
      <c r="E297" s="3"/>
      <c r="F297" s="3"/>
      <c r="G297" s="3"/>
      <c r="H297" s="3"/>
    </row>
    <row r="298" spans="1:8" s="4" customFormat="1">
      <c r="A298" s="56"/>
      <c r="E298" s="3"/>
      <c r="F298" s="3"/>
      <c r="G298" s="3"/>
      <c r="H298" s="3"/>
    </row>
    <row r="299" spans="1:8" s="4" customFormat="1">
      <c r="A299" s="56"/>
      <c r="E299" s="3"/>
      <c r="F299" s="3"/>
      <c r="G299" s="3"/>
      <c r="H299" s="3"/>
    </row>
    <row r="300" spans="1:8" s="4" customFormat="1">
      <c r="A300" s="56"/>
      <c r="E300" s="3"/>
      <c r="F300" s="3"/>
      <c r="G300" s="3"/>
      <c r="H300" s="3"/>
    </row>
    <row r="301" spans="1:8" s="4" customFormat="1">
      <c r="A301" s="56"/>
      <c r="E301" s="3"/>
      <c r="F301" s="3"/>
      <c r="G301" s="3"/>
      <c r="H301" s="3"/>
    </row>
    <row r="302" spans="1:8" s="4" customFormat="1">
      <c r="A302" s="56"/>
      <c r="E302" s="3"/>
      <c r="F302" s="3"/>
      <c r="G302" s="3"/>
      <c r="H302" s="3"/>
    </row>
    <row r="303" spans="1:8" s="4" customFormat="1">
      <c r="A303" s="56"/>
      <c r="E303" s="3"/>
      <c r="F303" s="3"/>
      <c r="G303" s="3"/>
      <c r="H303" s="3"/>
    </row>
    <row r="304" spans="1:8" s="4" customFormat="1">
      <c r="A304" s="56"/>
      <c r="E304" s="3"/>
      <c r="F304" s="3"/>
      <c r="G304" s="3"/>
      <c r="H304" s="3"/>
    </row>
    <row r="305" spans="1:8" s="4" customFormat="1">
      <c r="A305" s="56"/>
      <c r="E305" s="3"/>
      <c r="F305" s="3"/>
      <c r="G305" s="3"/>
      <c r="H305" s="3"/>
    </row>
    <row r="306" spans="1:8" s="4" customFormat="1">
      <c r="A306" s="56"/>
      <c r="E306" s="3"/>
      <c r="F306" s="3"/>
      <c r="G306" s="3"/>
      <c r="H306" s="3"/>
    </row>
    <row r="307" spans="1:8" s="4" customFormat="1">
      <c r="A307" s="56"/>
      <c r="E307" s="3"/>
      <c r="F307" s="3"/>
      <c r="G307" s="3"/>
      <c r="H307" s="3"/>
    </row>
  </sheetData>
  <mergeCells count="16">
    <mergeCell ref="F155:G155"/>
    <mergeCell ref="F156:G156"/>
    <mergeCell ref="A2:H2"/>
    <mergeCell ref="A1:H1"/>
    <mergeCell ref="C156:D156"/>
    <mergeCell ref="C155:D155"/>
    <mergeCell ref="A69:H69"/>
    <mergeCell ref="A136:H136"/>
    <mergeCell ref="A51:H51"/>
    <mergeCell ref="A118:H118"/>
    <mergeCell ref="A127:H127"/>
    <mergeCell ref="A4:A5"/>
    <mergeCell ref="B4:B5"/>
    <mergeCell ref="A7:H7"/>
    <mergeCell ref="E4:H4"/>
    <mergeCell ref="C4:D4"/>
  </mergeCells>
  <phoneticPr fontId="3" type="noConversion"/>
  <pageMargins left="0.59055118110236227" right="0.59055118110236227" top="0.19685039370078741" bottom="0.19685039370078741" header="0.39370078740157483" footer="0.19685039370078741"/>
  <pageSetup paperSize="9" scale="70" orientation="landscape" verticalDpi="300" r:id="rId1"/>
  <headerFooter alignWithMargins="0"/>
  <rowBreaks count="1" manualBreakCount="1">
    <brk id="125" max="7" man="1"/>
  </rowBreaks>
  <ignoredErrors>
    <ignoredError sqref="B128:B135 B137:B1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J221"/>
  <sheetViews>
    <sheetView view="pageBreakPreview" topLeftCell="A100" zoomScale="75" zoomScaleNormal="100" zoomScaleSheetLayoutView="75" workbookViewId="0">
      <selection activeCell="C160" sqref="C160"/>
    </sheetView>
  </sheetViews>
  <sheetFormatPr defaultRowHeight="18.75"/>
  <cols>
    <col min="1" max="1" width="6.85546875" style="57" customWidth="1"/>
    <col min="2" max="2" width="54.85546875" style="57" customWidth="1"/>
    <col min="3" max="3" width="12" style="66" customWidth="1"/>
    <col min="4" max="4" width="16.140625" style="66" customWidth="1"/>
    <col min="5" max="5" width="16.7109375" style="66" customWidth="1"/>
    <col min="6" max="6" width="16.140625" style="66" customWidth="1"/>
    <col min="7" max="7" width="16.140625" style="57" customWidth="1"/>
    <col min="8" max="8" width="17.5703125" style="57" customWidth="1"/>
    <col min="9" max="16384" width="9.140625" style="57"/>
  </cols>
  <sheetData>
    <row r="2" spans="1:8" ht="20.25">
      <c r="B2" s="333" t="s">
        <v>144</v>
      </c>
      <c r="C2" s="333"/>
      <c r="D2" s="333"/>
      <c r="E2" s="333"/>
      <c r="F2" s="333"/>
    </row>
    <row r="3" spans="1:8">
      <c r="B3" s="58"/>
      <c r="C3" s="59"/>
      <c r="D3" s="58"/>
      <c r="E3" s="58"/>
      <c r="F3" s="58"/>
      <c r="H3" s="57" t="s">
        <v>102</v>
      </c>
    </row>
    <row r="4" spans="1:8" ht="70.5" customHeight="1">
      <c r="A4" s="60" t="s">
        <v>115</v>
      </c>
      <c r="B4" s="61" t="s">
        <v>31</v>
      </c>
      <c r="C4" s="62" t="s">
        <v>5</v>
      </c>
      <c r="D4" s="71" t="s">
        <v>181</v>
      </c>
      <c r="E4" s="71" t="s">
        <v>182</v>
      </c>
      <c r="F4" s="71" t="s">
        <v>183</v>
      </c>
      <c r="G4" s="2" t="s">
        <v>159</v>
      </c>
      <c r="H4" s="2" t="s">
        <v>161</v>
      </c>
    </row>
    <row r="5" spans="1:8" ht="22.5" customHeight="1">
      <c r="A5" s="63">
        <v>1</v>
      </c>
      <c r="B5" s="64">
        <v>2</v>
      </c>
      <c r="C5" s="2">
        <v>3</v>
      </c>
      <c r="D5" s="2">
        <v>4</v>
      </c>
      <c r="E5" s="2">
        <v>5</v>
      </c>
      <c r="F5" s="2">
        <v>6</v>
      </c>
      <c r="G5" s="63">
        <v>7</v>
      </c>
      <c r="H5" s="63">
        <v>8</v>
      </c>
    </row>
    <row r="6" spans="1:8" ht="30.75" customHeight="1">
      <c r="A6" s="336" t="s">
        <v>114</v>
      </c>
      <c r="B6" s="337"/>
      <c r="C6" s="72"/>
      <c r="D6" s="73">
        <f>D7+D10+D22+D20</f>
        <v>22135.5</v>
      </c>
      <c r="E6" s="73">
        <f>E7+E10+E22+E20</f>
        <v>27372.400000000001</v>
      </c>
      <c r="F6" s="74">
        <f>F7+F10+F22+F20</f>
        <v>28691</v>
      </c>
      <c r="G6" s="95">
        <f t="shared" ref="G6:G11" si="0">F6-E6</f>
        <v>1318.5999999999985</v>
      </c>
      <c r="H6" s="289">
        <f t="shared" ref="H6:H21" si="1">(F6/E6)*100</f>
        <v>104.81726118279727</v>
      </c>
    </row>
    <row r="7" spans="1:8" ht="53.25" customHeight="1">
      <c r="A7" s="329" t="s">
        <v>113</v>
      </c>
      <c r="B7" s="330"/>
      <c r="C7" s="76">
        <v>1000</v>
      </c>
      <c r="D7" s="77">
        <f>D8</f>
        <v>19007.3</v>
      </c>
      <c r="E7" s="77">
        <f>E8</f>
        <v>21329.9</v>
      </c>
      <c r="F7" s="78">
        <f>F8+F9</f>
        <v>22037</v>
      </c>
      <c r="G7" s="95">
        <f t="shared" si="0"/>
        <v>707.09999999999854</v>
      </c>
      <c r="H7" s="289">
        <f t="shared" si="1"/>
        <v>103.31506476823613</v>
      </c>
    </row>
    <row r="8" spans="1:8" ht="42" customHeight="1">
      <c r="A8" s="79">
        <v>1</v>
      </c>
      <c r="B8" s="80" t="s">
        <v>185</v>
      </c>
      <c r="C8" s="72"/>
      <c r="D8" s="81">
        <v>19007.3</v>
      </c>
      <c r="E8" s="81">
        <v>21329.9</v>
      </c>
      <c r="F8" s="82">
        <v>21930.3</v>
      </c>
      <c r="G8" s="97">
        <f t="shared" si="0"/>
        <v>600.39999999999782</v>
      </c>
      <c r="H8" s="290">
        <f t="shared" si="1"/>
        <v>102.81482801138307</v>
      </c>
    </row>
    <row r="9" spans="1:8" ht="27.75" customHeight="1">
      <c r="A9" s="89">
        <v>2</v>
      </c>
      <c r="B9" s="80" t="s">
        <v>443</v>
      </c>
      <c r="C9" s="72"/>
      <c r="D9" s="81"/>
      <c r="E9" s="81"/>
      <c r="F9" s="82">
        <v>106.7</v>
      </c>
      <c r="G9" s="97">
        <f t="shared" si="0"/>
        <v>106.7</v>
      </c>
      <c r="H9" s="291" t="e">
        <f t="shared" ref="H9" si="2">(F9/E9)*100</f>
        <v>#DIV/0!</v>
      </c>
    </row>
    <row r="10" spans="1:8" ht="30.75" customHeight="1">
      <c r="A10" s="334" t="s">
        <v>52</v>
      </c>
      <c r="B10" s="338"/>
      <c r="C10" s="76">
        <v>1042</v>
      </c>
      <c r="D10" s="77">
        <f>SUM(D11:D19)</f>
        <v>2469.4000000000005</v>
      </c>
      <c r="E10" s="77">
        <f>SUM(E11:E19)</f>
        <v>5242.5</v>
      </c>
      <c r="F10" s="77">
        <f>SUM(F11:F19)</f>
        <v>6352</v>
      </c>
      <c r="G10" s="95">
        <f t="shared" si="0"/>
        <v>1109.5</v>
      </c>
      <c r="H10" s="289">
        <f t="shared" si="1"/>
        <v>121.16356700047687</v>
      </c>
    </row>
    <row r="11" spans="1:8" ht="42" customHeight="1">
      <c r="A11" s="79">
        <v>1</v>
      </c>
      <c r="B11" s="84" t="s">
        <v>186</v>
      </c>
      <c r="C11" s="72"/>
      <c r="D11" s="81">
        <v>13.2</v>
      </c>
      <c r="E11" s="81"/>
      <c r="F11" s="82"/>
      <c r="G11" s="95">
        <f t="shared" si="0"/>
        <v>0</v>
      </c>
      <c r="H11" s="289"/>
    </row>
    <row r="12" spans="1:8" ht="79.5" customHeight="1">
      <c r="A12" s="79">
        <v>2</v>
      </c>
      <c r="B12" s="86" t="s">
        <v>187</v>
      </c>
      <c r="C12" s="72"/>
      <c r="D12" s="81"/>
      <c r="E12" s="81">
        <v>10</v>
      </c>
      <c r="F12" s="82">
        <v>2.8</v>
      </c>
      <c r="G12" s="97">
        <f t="shared" ref="G12:G21" si="3">F12-E12</f>
        <v>-7.2</v>
      </c>
      <c r="H12" s="290">
        <f t="shared" si="1"/>
        <v>27.999999999999996</v>
      </c>
    </row>
    <row r="13" spans="1:8" ht="40.5" customHeight="1">
      <c r="A13" s="79">
        <v>3</v>
      </c>
      <c r="B13" s="80" t="s">
        <v>188</v>
      </c>
      <c r="C13" s="72"/>
      <c r="D13" s="81">
        <v>1383.8</v>
      </c>
      <c r="E13" s="81">
        <v>2194.6</v>
      </c>
      <c r="F13" s="82">
        <v>2274.8000000000002</v>
      </c>
      <c r="G13" s="293">
        <f t="shared" si="3"/>
        <v>80.200000000000273</v>
      </c>
      <c r="H13" s="290">
        <f t="shared" si="1"/>
        <v>103.6544244964914</v>
      </c>
    </row>
    <row r="14" spans="1:8" ht="57" customHeight="1">
      <c r="A14" s="79">
        <v>4</v>
      </c>
      <c r="B14" s="84" t="s">
        <v>189</v>
      </c>
      <c r="C14" s="72"/>
      <c r="D14" s="81"/>
      <c r="E14" s="81">
        <v>71.599999999999994</v>
      </c>
      <c r="F14" s="82">
        <v>57.8</v>
      </c>
      <c r="G14" s="97">
        <f>F14-E14</f>
        <v>-13.799999999999997</v>
      </c>
      <c r="H14" s="290">
        <f t="shared" si="1"/>
        <v>80.726256983240233</v>
      </c>
    </row>
    <row r="15" spans="1:8" ht="66" customHeight="1">
      <c r="A15" s="79">
        <v>5</v>
      </c>
      <c r="B15" s="80" t="s">
        <v>190</v>
      </c>
      <c r="C15" s="72"/>
      <c r="D15" s="81">
        <v>868.5</v>
      </c>
      <c r="E15" s="81">
        <v>2863.3</v>
      </c>
      <c r="F15" s="82">
        <v>3950.2</v>
      </c>
      <c r="G15" s="293">
        <f t="shared" si="3"/>
        <v>1086.8999999999996</v>
      </c>
      <c r="H15" s="290">
        <f t="shared" si="1"/>
        <v>137.95969685328114</v>
      </c>
    </row>
    <row r="16" spans="1:8" ht="44.25" customHeight="1">
      <c r="A16" s="79">
        <v>6</v>
      </c>
      <c r="B16" s="87" t="s">
        <v>191</v>
      </c>
      <c r="C16" s="72"/>
      <c r="D16" s="81">
        <v>118.3</v>
      </c>
      <c r="E16" s="81"/>
      <c r="F16" s="82">
        <v>3.9</v>
      </c>
      <c r="G16" s="293">
        <f t="shared" si="3"/>
        <v>3.9</v>
      </c>
      <c r="H16" s="292" t="e">
        <f t="shared" si="1"/>
        <v>#DIV/0!</v>
      </c>
    </row>
    <row r="17" spans="1:8" ht="39.75" customHeight="1">
      <c r="A17" s="79">
        <v>7</v>
      </c>
      <c r="B17" s="80" t="s">
        <v>192</v>
      </c>
      <c r="C17" s="72"/>
      <c r="D17" s="81">
        <v>58.3</v>
      </c>
      <c r="E17" s="88">
        <v>81.7</v>
      </c>
      <c r="F17" s="88">
        <v>56.9</v>
      </c>
      <c r="G17" s="293">
        <f t="shared" si="3"/>
        <v>-24.800000000000004</v>
      </c>
      <c r="H17" s="290">
        <f t="shared" si="1"/>
        <v>69.645042839657279</v>
      </c>
    </row>
    <row r="18" spans="1:8" ht="30.75" customHeight="1">
      <c r="A18" s="79">
        <v>8</v>
      </c>
      <c r="B18" s="87" t="s">
        <v>193</v>
      </c>
      <c r="C18" s="72"/>
      <c r="D18" s="81">
        <v>27.3</v>
      </c>
      <c r="E18" s="81">
        <v>20</v>
      </c>
      <c r="F18" s="82">
        <v>5.5</v>
      </c>
      <c r="G18" s="97">
        <f t="shared" si="3"/>
        <v>-14.5</v>
      </c>
      <c r="H18" s="290">
        <f t="shared" si="1"/>
        <v>27.500000000000004</v>
      </c>
    </row>
    <row r="19" spans="1:8" ht="44.25" customHeight="1">
      <c r="A19" s="89">
        <v>9</v>
      </c>
      <c r="B19" s="80" t="s">
        <v>194</v>
      </c>
      <c r="C19" s="72"/>
      <c r="D19" s="81"/>
      <c r="E19" s="81">
        <v>1.3</v>
      </c>
      <c r="F19" s="82">
        <v>0.1</v>
      </c>
      <c r="G19" s="97">
        <f t="shared" si="3"/>
        <v>-1.2</v>
      </c>
      <c r="H19" s="290">
        <f t="shared" si="1"/>
        <v>7.6923076923076925</v>
      </c>
    </row>
    <row r="20" spans="1:8" ht="35.25" customHeight="1">
      <c r="A20" s="334" t="s">
        <v>116</v>
      </c>
      <c r="B20" s="335"/>
      <c r="C20" s="76">
        <v>1130</v>
      </c>
      <c r="D20" s="77">
        <f>SUM(D21)</f>
        <v>235.6</v>
      </c>
      <c r="E20" s="77">
        <f>SUM(E21)</f>
        <v>220</v>
      </c>
      <c r="F20" s="78">
        <f>F21</f>
        <v>129.5</v>
      </c>
      <c r="G20" s="95">
        <f t="shared" si="3"/>
        <v>-90.5</v>
      </c>
      <c r="H20" s="289">
        <f t="shared" si="1"/>
        <v>58.86363636363636</v>
      </c>
    </row>
    <row r="21" spans="1:8" ht="39" customHeight="1">
      <c r="A21" s="90">
        <v>1</v>
      </c>
      <c r="B21" s="80" t="s">
        <v>412</v>
      </c>
      <c r="C21" s="72"/>
      <c r="D21" s="81">
        <v>235.6</v>
      </c>
      <c r="E21" s="81">
        <v>220</v>
      </c>
      <c r="F21" s="82">
        <v>129.5</v>
      </c>
      <c r="G21" s="97">
        <f t="shared" si="3"/>
        <v>-90.5</v>
      </c>
      <c r="H21" s="290">
        <f t="shared" si="1"/>
        <v>58.86363636363636</v>
      </c>
    </row>
    <row r="22" spans="1:8" s="65" customFormat="1" ht="39" customHeight="1">
      <c r="A22" s="334" t="s">
        <v>35</v>
      </c>
      <c r="B22" s="335"/>
      <c r="C22" s="76">
        <v>1150</v>
      </c>
      <c r="D22" s="77">
        <f>D23</f>
        <v>423.2</v>
      </c>
      <c r="E22" s="77">
        <f>SUM(E23:E24)</f>
        <v>580</v>
      </c>
      <c r="F22" s="77">
        <f t="shared" ref="F22:H22" si="4">SUM(F23:F24)</f>
        <v>172.5</v>
      </c>
      <c r="G22" s="77">
        <f t="shared" si="4"/>
        <v>-407.50000000000006</v>
      </c>
      <c r="H22" s="77">
        <f t="shared" si="4"/>
        <v>110.97846142603996</v>
      </c>
    </row>
    <row r="23" spans="1:8" s="65" customFormat="1" ht="39" customHeight="1">
      <c r="A23" s="79">
        <v>1</v>
      </c>
      <c r="B23" s="264" t="s">
        <v>195</v>
      </c>
      <c r="C23" s="76"/>
      <c r="D23" s="81">
        <v>423.2</v>
      </c>
      <c r="E23" s="81">
        <v>576.20000000000005</v>
      </c>
      <c r="F23" s="82">
        <v>169.4</v>
      </c>
      <c r="G23" s="97">
        <f>F23-E23</f>
        <v>-406.80000000000007</v>
      </c>
      <c r="H23" s="290">
        <f t="shared" ref="H23:H24" si="5">(F23/E23)*100</f>
        <v>29.39951405761888</v>
      </c>
    </row>
    <row r="24" spans="1:8" s="65" customFormat="1" ht="37.5" customHeight="1">
      <c r="A24" s="79">
        <v>2</v>
      </c>
      <c r="B24" s="264" t="s">
        <v>196</v>
      </c>
      <c r="C24" s="76"/>
      <c r="D24" s="77"/>
      <c r="E24" s="81">
        <v>3.8</v>
      </c>
      <c r="F24" s="82">
        <v>3.1</v>
      </c>
      <c r="G24" s="97">
        <f>F24-E24</f>
        <v>-0.69999999999999973</v>
      </c>
      <c r="H24" s="290">
        <f t="shared" si="5"/>
        <v>81.578947368421069</v>
      </c>
    </row>
    <row r="25" spans="1:8" s="65" customFormat="1" ht="29.25" customHeight="1">
      <c r="A25" s="336" t="s">
        <v>117</v>
      </c>
      <c r="B25" s="337"/>
      <c r="C25" s="76"/>
      <c r="D25" s="77"/>
      <c r="E25" s="77"/>
      <c r="F25" s="78"/>
      <c r="G25" s="95"/>
      <c r="H25" s="95"/>
    </row>
    <row r="26" spans="1:8" s="65" customFormat="1" ht="42.75" customHeight="1">
      <c r="A26" s="329" t="s">
        <v>462</v>
      </c>
      <c r="B26" s="330"/>
      <c r="C26" s="76">
        <v>1010</v>
      </c>
      <c r="D26" s="81"/>
      <c r="E26" s="77"/>
      <c r="F26" s="78"/>
      <c r="G26" s="95"/>
      <c r="H26" s="95"/>
    </row>
    <row r="27" spans="1:8" s="65" customFormat="1" ht="32.25" customHeight="1">
      <c r="A27" s="331" t="s">
        <v>463</v>
      </c>
      <c r="B27" s="332"/>
      <c r="C27" s="76">
        <v>1011</v>
      </c>
      <c r="D27" s="77">
        <f>SUM(D28:D52)</f>
        <v>794</v>
      </c>
      <c r="E27" s="77">
        <f>SUM(E28:E52)</f>
        <v>4533.2999999999993</v>
      </c>
      <c r="F27" s="77">
        <f>SUM(F28:F54)</f>
        <v>5179.9999999999991</v>
      </c>
      <c r="G27" s="95">
        <f t="shared" ref="G27:G55" si="6">F27-E27</f>
        <v>646.69999999999982</v>
      </c>
      <c r="H27" s="289">
        <f t="shared" ref="H27:H81" si="7">(F27/E27)*100</f>
        <v>114.26554607019168</v>
      </c>
    </row>
    <row r="28" spans="1:8" s="65" customFormat="1" ht="26.25" customHeight="1">
      <c r="A28" s="91"/>
      <c r="B28" s="91" t="s">
        <v>198</v>
      </c>
      <c r="C28" s="76"/>
      <c r="D28" s="81">
        <v>74.7</v>
      </c>
      <c r="E28" s="81"/>
      <c r="F28" s="82"/>
      <c r="G28" s="97">
        <f t="shared" si="6"/>
        <v>0</v>
      </c>
      <c r="H28" s="290"/>
    </row>
    <row r="29" spans="1:8" s="65" customFormat="1" ht="21" customHeight="1">
      <c r="A29" s="91"/>
      <c r="B29" s="91" t="s">
        <v>295</v>
      </c>
      <c r="C29" s="76"/>
      <c r="D29" s="81"/>
      <c r="E29" s="81">
        <v>20</v>
      </c>
      <c r="F29" s="82">
        <v>57.3</v>
      </c>
      <c r="G29" s="97"/>
      <c r="H29" s="290">
        <f t="shared" si="7"/>
        <v>286.5</v>
      </c>
    </row>
    <row r="30" spans="1:8" s="65" customFormat="1" ht="22.5" customHeight="1">
      <c r="A30" s="91"/>
      <c r="B30" s="91" t="s">
        <v>199</v>
      </c>
      <c r="C30" s="76"/>
      <c r="D30" s="81">
        <v>125.7</v>
      </c>
      <c r="E30" s="81">
        <v>270</v>
      </c>
      <c r="F30" s="82">
        <v>105.8</v>
      </c>
      <c r="G30" s="97">
        <f t="shared" si="6"/>
        <v>-164.2</v>
      </c>
      <c r="H30" s="290">
        <f t="shared" si="7"/>
        <v>39.185185185185183</v>
      </c>
    </row>
    <row r="31" spans="1:8" s="65" customFormat="1" ht="24.75" customHeight="1">
      <c r="A31" s="91"/>
      <c r="B31" s="91" t="s">
        <v>200</v>
      </c>
      <c r="C31" s="76"/>
      <c r="D31" s="81">
        <v>76.7</v>
      </c>
      <c r="E31" s="81"/>
      <c r="F31" s="82"/>
      <c r="G31" s="97">
        <f t="shared" si="6"/>
        <v>0</v>
      </c>
      <c r="H31" s="290"/>
    </row>
    <row r="32" spans="1:8" s="65" customFormat="1" ht="22.5" customHeight="1">
      <c r="A32" s="91"/>
      <c r="B32" s="91" t="s">
        <v>416</v>
      </c>
      <c r="C32" s="76"/>
      <c r="D32" s="81"/>
      <c r="E32" s="81">
        <v>760</v>
      </c>
      <c r="F32" s="82">
        <v>1895.9</v>
      </c>
      <c r="G32" s="97"/>
      <c r="H32" s="290">
        <f t="shared" si="7"/>
        <v>249.46052631578951</v>
      </c>
    </row>
    <row r="33" spans="1:8" s="65" customFormat="1" ht="26.25" customHeight="1">
      <c r="A33" s="91"/>
      <c r="B33" s="91" t="s">
        <v>201</v>
      </c>
      <c r="C33" s="76"/>
      <c r="D33" s="81">
        <v>168.8</v>
      </c>
      <c r="E33" s="81"/>
      <c r="F33" s="82"/>
      <c r="G33" s="97">
        <f t="shared" si="6"/>
        <v>0</v>
      </c>
      <c r="H33" s="290"/>
    </row>
    <row r="34" spans="1:8" s="65" customFormat="1" ht="38.25" customHeight="1">
      <c r="A34" s="92"/>
      <c r="B34" s="92" t="s">
        <v>417</v>
      </c>
      <c r="C34" s="76"/>
      <c r="D34" s="81"/>
      <c r="E34" s="81">
        <v>1441.7</v>
      </c>
      <c r="F34" s="82">
        <f>379+794.4</f>
        <v>1173.4000000000001</v>
      </c>
      <c r="G34" s="97"/>
      <c r="H34" s="290">
        <f t="shared" si="7"/>
        <v>81.390025664146492</v>
      </c>
    </row>
    <row r="35" spans="1:8" s="65" customFormat="1" ht="22.5" customHeight="1">
      <c r="A35" s="92"/>
      <c r="B35" s="92" t="s">
        <v>202</v>
      </c>
      <c r="C35" s="76"/>
      <c r="D35" s="81">
        <v>144.6</v>
      </c>
      <c r="E35" s="81">
        <v>772.7</v>
      </c>
      <c r="F35" s="82">
        <f>586.3+132.8+1.9</f>
        <v>720.99999999999989</v>
      </c>
      <c r="G35" s="97">
        <f t="shared" si="6"/>
        <v>-51.700000000000159</v>
      </c>
      <c r="H35" s="290">
        <f t="shared" si="7"/>
        <v>93.309175617962964</v>
      </c>
    </row>
    <row r="36" spans="1:8" s="65" customFormat="1" ht="22.5" customHeight="1">
      <c r="A36" s="92"/>
      <c r="B36" s="93" t="s">
        <v>203</v>
      </c>
      <c r="C36" s="76"/>
      <c r="D36" s="81">
        <v>63.1</v>
      </c>
      <c r="E36" s="81"/>
      <c r="F36" s="82"/>
      <c r="G36" s="97">
        <f t="shared" si="6"/>
        <v>0</v>
      </c>
      <c r="H36" s="290"/>
    </row>
    <row r="37" spans="1:8" s="65" customFormat="1" ht="24" customHeight="1">
      <c r="A37" s="92"/>
      <c r="B37" s="93" t="s">
        <v>204</v>
      </c>
      <c r="C37" s="76"/>
      <c r="D37" s="81">
        <v>16.2</v>
      </c>
      <c r="E37" s="81"/>
      <c r="F37" s="82"/>
      <c r="G37" s="97">
        <f t="shared" si="6"/>
        <v>0</v>
      </c>
      <c r="H37" s="290"/>
    </row>
    <row r="38" spans="1:8">
      <c r="A38" s="92"/>
      <c r="B38" s="93" t="s">
        <v>205</v>
      </c>
      <c r="C38" s="76"/>
      <c r="D38" s="81">
        <v>6.6</v>
      </c>
      <c r="E38" s="81">
        <v>35</v>
      </c>
      <c r="F38" s="82">
        <v>23.4</v>
      </c>
      <c r="G38" s="97">
        <f t="shared" si="6"/>
        <v>-11.600000000000001</v>
      </c>
      <c r="H38" s="290">
        <f t="shared" si="7"/>
        <v>66.857142857142847</v>
      </c>
    </row>
    <row r="39" spans="1:8" ht="24.75" customHeight="1">
      <c r="A39" s="92"/>
      <c r="B39" s="93" t="s">
        <v>206</v>
      </c>
      <c r="C39" s="76"/>
      <c r="D39" s="81">
        <v>16.3</v>
      </c>
      <c r="E39" s="81">
        <v>20</v>
      </c>
      <c r="F39" s="82">
        <v>13.4</v>
      </c>
      <c r="G39" s="97">
        <f t="shared" si="6"/>
        <v>-6.6</v>
      </c>
      <c r="H39" s="290">
        <f t="shared" si="7"/>
        <v>67</v>
      </c>
    </row>
    <row r="40" spans="1:8">
      <c r="A40" s="92"/>
      <c r="B40" s="93" t="s">
        <v>207</v>
      </c>
      <c r="C40" s="76"/>
      <c r="D40" s="81">
        <v>0.3</v>
      </c>
      <c r="E40" s="81">
        <v>5</v>
      </c>
      <c r="F40" s="82">
        <v>0.7</v>
      </c>
      <c r="G40" s="97">
        <f t="shared" si="6"/>
        <v>-4.3</v>
      </c>
      <c r="H40" s="290">
        <f t="shared" si="7"/>
        <v>13.999999999999998</v>
      </c>
    </row>
    <row r="41" spans="1:8">
      <c r="A41" s="92"/>
      <c r="B41" s="93" t="s">
        <v>208</v>
      </c>
      <c r="C41" s="76"/>
      <c r="D41" s="81">
        <v>11.5</v>
      </c>
      <c r="E41" s="81">
        <v>38</v>
      </c>
      <c r="F41" s="82">
        <v>14.8</v>
      </c>
      <c r="G41" s="97">
        <f t="shared" si="6"/>
        <v>-23.2</v>
      </c>
      <c r="H41" s="290">
        <f t="shared" si="7"/>
        <v>38.947368421052637</v>
      </c>
    </row>
    <row r="42" spans="1:8">
      <c r="A42" s="92"/>
      <c r="B42" s="93" t="s">
        <v>209</v>
      </c>
      <c r="C42" s="76"/>
      <c r="D42" s="81">
        <v>53.4</v>
      </c>
      <c r="E42" s="81">
        <v>74</v>
      </c>
      <c r="F42" s="82">
        <f>65.6+0.6</f>
        <v>66.199999999999989</v>
      </c>
      <c r="G42" s="97">
        <f t="shared" si="6"/>
        <v>-7.8000000000000114</v>
      </c>
      <c r="H42" s="290">
        <f t="shared" si="7"/>
        <v>89.459459459459438</v>
      </c>
    </row>
    <row r="43" spans="1:8">
      <c r="A43" s="92"/>
      <c r="B43" s="93" t="s">
        <v>210</v>
      </c>
      <c r="C43" s="76"/>
      <c r="D43" s="81">
        <v>0.5</v>
      </c>
      <c r="E43" s="81">
        <v>0.6</v>
      </c>
      <c r="F43" s="82">
        <v>0.7</v>
      </c>
      <c r="G43" s="97">
        <f t="shared" si="6"/>
        <v>9.9999999999999978E-2</v>
      </c>
      <c r="H43" s="290">
        <f t="shared" si="7"/>
        <v>116.66666666666667</v>
      </c>
    </row>
    <row r="44" spans="1:8">
      <c r="A44" s="92"/>
      <c r="B44" s="93" t="s">
        <v>211</v>
      </c>
      <c r="C44" s="76"/>
      <c r="D44" s="81">
        <v>11.6</v>
      </c>
      <c r="E44" s="81">
        <v>35</v>
      </c>
      <c r="F44" s="82">
        <v>5.7</v>
      </c>
      <c r="G44" s="97">
        <f t="shared" si="6"/>
        <v>-29.3</v>
      </c>
      <c r="H44" s="290">
        <f t="shared" si="7"/>
        <v>16.285714285714288</v>
      </c>
    </row>
    <row r="45" spans="1:8" ht="37.5">
      <c r="A45" s="92"/>
      <c r="B45" s="87" t="s">
        <v>212</v>
      </c>
      <c r="C45" s="76"/>
      <c r="D45" s="81">
        <v>24</v>
      </c>
      <c r="E45" s="81">
        <v>75</v>
      </c>
      <c r="F45" s="82">
        <v>28.2</v>
      </c>
      <c r="G45" s="97">
        <f t="shared" si="6"/>
        <v>-46.8</v>
      </c>
      <c r="H45" s="290">
        <f t="shared" si="7"/>
        <v>37.6</v>
      </c>
    </row>
    <row r="46" spans="1:8">
      <c r="A46" s="92"/>
      <c r="B46" s="87" t="s">
        <v>213</v>
      </c>
      <c r="C46" s="76"/>
      <c r="D46" s="81"/>
      <c r="E46" s="81">
        <v>123</v>
      </c>
      <c r="F46" s="82">
        <f>100.6+42.8</f>
        <v>143.39999999999998</v>
      </c>
      <c r="G46" s="97">
        <f t="shared" si="6"/>
        <v>20.399999999999977</v>
      </c>
      <c r="H46" s="290">
        <f t="shared" si="7"/>
        <v>116.58536585365853</v>
      </c>
    </row>
    <row r="47" spans="1:8">
      <c r="A47" s="92"/>
      <c r="B47" s="87" t="s">
        <v>418</v>
      </c>
      <c r="C47" s="76"/>
      <c r="D47" s="81"/>
      <c r="E47" s="81">
        <v>86.5</v>
      </c>
      <c r="F47" s="82"/>
      <c r="G47" s="97">
        <f t="shared" si="6"/>
        <v>-86.5</v>
      </c>
      <c r="H47" s="290">
        <f t="shared" si="7"/>
        <v>0</v>
      </c>
    </row>
    <row r="48" spans="1:8">
      <c r="A48" s="92"/>
      <c r="B48" s="94" t="s">
        <v>214</v>
      </c>
      <c r="C48" s="76"/>
      <c r="D48" s="81"/>
      <c r="E48" s="81">
        <v>466.6</v>
      </c>
      <c r="F48" s="82">
        <f>469+52.2</f>
        <v>521.20000000000005</v>
      </c>
      <c r="G48" s="97">
        <f t="shared" si="6"/>
        <v>54.600000000000023</v>
      </c>
      <c r="H48" s="290">
        <f t="shared" si="7"/>
        <v>111.70167166738105</v>
      </c>
    </row>
    <row r="49" spans="1:10">
      <c r="A49" s="92"/>
      <c r="B49" s="94" t="s">
        <v>215</v>
      </c>
      <c r="C49" s="76"/>
      <c r="D49" s="81"/>
      <c r="E49" s="81">
        <v>20.7</v>
      </c>
      <c r="F49" s="82">
        <f>17.3+2.9</f>
        <v>20.2</v>
      </c>
      <c r="G49" s="97">
        <f t="shared" si="6"/>
        <v>-0.5</v>
      </c>
      <c r="H49" s="290">
        <f t="shared" si="7"/>
        <v>97.584541062801932</v>
      </c>
    </row>
    <row r="50" spans="1:10">
      <c r="A50" s="92"/>
      <c r="B50" s="94" t="s">
        <v>216</v>
      </c>
      <c r="C50" s="76"/>
      <c r="D50" s="81"/>
      <c r="E50" s="81">
        <v>262.39999999999998</v>
      </c>
      <c r="F50" s="82">
        <f>323.8+7</f>
        <v>330.8</v>
      </c>
      <c r="G50" s="97">
        <f t="shared" si="6"/>
        <v>68.400000000000034</v>
      </c>
      <c r="H50" s="290">
        <f t="shared" si="7"/>
        <v>126.06707317073172</v>
      </c>
    </row>
    <row r="51" spans="1:10">
      <c r="A51" s="92"/>
      <c r="B51" s="87" t="s">
        <v>217</v>
      </c>
      <c r="C51" s="76"/>
      <c r="D51" s="81"/>
      <c r="E51" s="81">
        <v>16.5</v>
      </c>
      <c r="F51" s="82">
        <v>47</v>
      </c>
      <c r="G51" s="97">
        <f t="shared" si="6"/>
        <v>30.5</v>
      </c>
      <c r="H51" s="290">
        <f t="shared" si="7"/>
        <v>284.84848484848487</v>
      </c>
    </row>
    <row r="52" spans="1:10">
      <c r="A52" s="92"/>
      <c r="B52" s="87" t="s">
        <v>218</v>
      </c>
      <c r="C52" s="76"/>
      <c r="D52" s="81"/>
      <c r="E52" s="81">
        <v>10.6</v>
      </c>
      <c r="F52" s="82">
        <f>7.8+0.7</f>
        <v>8.5</v>
      </c>
      <c r="G52" s="97">
        <f t="shared" si="6"/>
        <v>-2.0999999999999996</v>
      </c>
      <c r="H52" s="290">
        <f t="shared" si="7"/>
        <v>80.188679245283026</v>
      </c>
    </row>
    <row r="53" spans="1:10">
      <c r="A53" s="92"/>
      <c r="B53" s="135" t="s">
        <v>219</v>
      </c>
      <c r="C53" s="76"/>
      <c r="D53" s="81"/>
      <c r="E53" s="81"/>
      <c r="F53" s="82">
        <v>0.7</v>
      </c>
      <c r="G53" s="97">
        <f t="shared" si="6"/>
        <v>0.7</v>
      </c>
      <c r="H53" s="290"/>
    </row>
    <row r="54" spans="1:10">
      <c r="A54" s="92"/>
      <c r="B54" s="151" t="s">
        <v>449</v>
      </c>
      <c r="C54" s="76"/>
      <c r="D54" s="81"/>
      <c r="E54" s="81"/>
      <c r="F54" s="82">
        <v>1.7</v>
      </c>
      <c r="G54" s="97">
        <f t="shared" si="6"/>
        <v>1.7</v>
      </c>
      <c r="H54" s="290"/>
    </row>
    <row r="55" spans="1:10">
      <c r="A55" s="331" t="s">
        <v>118</v>
      </c>
      <c r="B55" s="332"/>
      <c r="C55" s="76">
        <v>1015</v>
      </c>
      <c r="D55" s="77">
        <f>SUM(D56:D89)</f>
        <v>208.10000000000002</v>
      </c>
      <c r="E55" s="77">
        <f>SUM(E56:E89)</f>
        <v>419.4</v>
      </c>
      <c r="F55" s="77">
        <f>SUM(F56:F88)</f>
        <v>634.5</v>
      </c>
      <c r="G55" s="95">
        <f t="shared" si="6"/>
        <v>215.10000000000002</v>
      </c>
      <c r="H55" s="290">
        <f t="shared" si="7"/>
        <v>151.28755364806867</v>
      </c>
      <c r="J55" s="57">
        <f>'Розшифровка 2 до формування'!F33+'Розшифровка 2 до формування'!F115</f>
        <v>634.5</v>
      </c>
    </row>
    <row r="56" spans="1:10">
      <c r="A56" s="76"/>
      <c r="B56" s="93" t="s">
        <v>237</v>
      </c>
      <c r="C56" s="76"/>
      <c r="D56" s="81"/>
      <c r="E56" s="81">
        <v>0.6</v>
      </c>
      <c r="F56" s="82"/>
      <c r="G56" s="97">
        <f>F56-E56</f>
        <v>-0.6</v>
      </c>
      <c r="H56" s="290">
        <f t="shared" si="7"/>
        <v>0</v>
      </c>
    </row>
    <row r="57" spans="1:10">
      <c r="A57" s="76"/>
      <c r="B57" s="93" t="s">
        <v>238</v>
      </c>
      <c r="C57" s="76"/>
      <c r="D57" s="81"/>
      <c r="E57" s="81">
        <v>102</v>
      </c>
      <c r="F57" s="82">
        <v>92</v>
      </c>
      <c r="G57" s="97">
        <f>F57-E57</f>
        <v>-10</v>
      </c>
      <c r="H57" s="290">
        <f t="shared" si="7"/>
        <v>90.196078431372555</v>
      </c>
    </row>
    <row r="58" spans="1:10">
      <c r="A58" s="76"/>
      <c r="B58" s="93" t="s">
        <v>419</v>
      </c>
      <c r="C58" s="76"/>
      <c r="D58" s="81"/>
      <c r="E58" s="81">
        <v>15</v>
      </c>
      <c r="F58" s="82"/>
      <c r="G58" s="97">
        <f>F58-E58</f>
        <v>-15</v>
      </c>
      <c r="H58" s="290">
        <f t="shared" si="7"/>
        <v>0</v>
      </c>
    </row>
    <row r="59" spans="1:10">
      <c r="A59" s="76"/>
      <c r="B59" s="93" t="s">
        <v>222</v>
      </c>
      <c r="C59" s="76"/>
      <c r="D59" s="81">
        <v>31.8</v>
      </c>
      <c r="E59" s="81">
        <v>10</v>
      </c>
      <c r="F59" s="82"/>
      <c r="G59" s="97">
        <f>F59-E59</f>
        <v>-10</v>
      </c>
      <c r="H59" s="290">
        <f t="shared" si="7"/>
        <v>0</v>
      </c>
    </row>
    <row r="60" spans="1:10" ht="37.5">
      <c r="A60" s="76"/>
      <c r="B60" s="87" t="s">
        <v>223</v>
      </c>
      <c r="C60" s="76"/>
      <c r="D60" s="81">
        <v>15.7</v>
      </c>
      <c r="E60" s="81">
        <v>20</v>
      </c>
      <c r="F60" s="82">
        <v>18.2</v>
      </c>
      <c r="G60" s="97">
        <f t="shared" ref="G60:G88" si="8">F60-E60</f>
        <v>-1.8000000000000007</v>
      </c>
      <c r="H60" s="290">
        <f t="shared" si="7"/>
        <v>90.999999999999986</v>
      </c>
    </row>
    <row r="61" spans="1:10">
      <c r="A61" s="76"/>
      <c r="B61" s="93" t="s">
        <v>224</v>
      </c>
      <c r="C61" s="76"/>
      <c r="D61" s="81">
        <v>16.399999999999999</v>
      </c>
      <c r="E61" s="81">
        <v>35</v>
      </c>
      <c r="F61" s="82">
        <v>24.5</v>
      </c>
      <c r="G61" s="97">
        <f t="shared" si="8"/>
        <v>-10.5</v>
      </c>
      <c r="H61" s="290">
        <f t="shared" si="7"/>
        <v>70</v>
      </c>
    </row>
    <row r="62" spans="1:10">
      <c r="A62" s="76"/>
      <c r="B62" s="93" t="s">
        <v>225</v>
      </c>
      <c r="C62" s="76"/>
      <c r="D62" s="81">
        <v>17.8</v>
      </c>
      <c r="E62" s="81">
        <v>30</v>
      </c>
      <c r="F62" s="82">
        <v>82.7</v>
      </c>
      <c r="G62" s="97">
        <f t="shared" si="8"/>
        <v>52.7</v>
      </c>
      <c r="H62" s="290">
        <f t="shared" si="7"/>
        <v>275.66666666666669</v>
      </c>
    </row>
    <row r="63" spans="1:10">
      <c r="A63" s="76"/>
      <c r="B63" s="93" t="s">
        <v>226</v>
      </c>
      <c r="C63" s="76"/>
      <c r="D63" s="81">
        <v>4.4000000000000004</v>
      </c>
      <c r="E63" s="81">
        <v>4</v>
      </c>
      <c r="F63" s="82">
        <v>5.3</v>
      </c>
      <c r="G63" s="97">
        <f t="shared" si="8"/>
        <v>1.2999999999999998</v>
      </c>
      <c r="H63" s="290">
        <f t="shared" si="7"/>
        <v>132.5</v>
      </c>
    </row>
    <row r="64" spans="1:10">
      <c r="A64" s="76"/>
      <c r="B64" s="93" t="s">
        <v>227</v>
      </c>
      <c r="C64" s="76"/>
      <c r="D64" s="81">
        <v>21.4</v>
      </c>
      <c r="E64" s="81">
        <v>30</v>
      </c>
      <c r="F64" s="82">
        <v>29.6</v>
      </c>
      <c r="G64" s="97">
        <f t="shared" si="8"/>
        <v>-0.39999999999999858</v>
      </c>
      <c r="H64" s="290">
        <f t="shared" si="7"/>
        <v>98.666666666666671</v>
      </c>
    </row>
    <row r="65" spans="1:8">
      <c r="A65" s="76"/>
      <c r="B65" s="87" t="s">
        <v>228</v>
      </c>
      <c r="C65" s="76"/>
      <c r="D65" s="81">
        <v>37.799999999999997</v>
      </c>
      <c r="E65" s="81">
        <v>16.899999999999999</v>
      </c>
      <c r="F65" s="82">
        <f>16.9+33.8</f>
        <v>50.699999999999996</v>
      </c>
      <c r="G65" s="97">
        <f t="shared" si="8"/>
        <v>33.799999999999997</v>
      </c>
      <c r="H65" s="290">
        <f t="shared" si="7"/>
        <v>300</v>
      </c>
    </row>
    <row r="66" spans="1:8">
      <c r="A66" s="76"/>
      <c r="B66" s="87" t="s">
        <v>229</v>
      </c>
      <c r="C66" s="76"/>
      <c r="D66" s="81">
        <v>8.6</v>
      </c>
      <c r="E66" s="81">
        <v>18</v>
      </c>
      <c r="F66" s="82">
        <v>16.5</v>
      </c>
      <c r="G66" s="97">
        <f t="shared" si="8"/>
        <v>-1.5</v>
      </c>
      <c r="H66" s="290">
        <f t="shared" si="7"/>
        <v>91.666666666666657</v>
      </c>
    </row>
    <row r="67" spans="1:8">
      <c r="A67" s="76"/>
      <c r="B67" s="87" t="s">
        <v>230</v>
      </c>
      <c r="C67" s="76"/>
      <c r="D67" s="81">
        <v>4.0999999999999996</v>
      </c>
      <c r="E67" s="81">
        <v>1.5</v>
      </c>
      <c r="F67" s="82">
        <v>5.8</v>
      </c>
      <c r="G67" s="97">
        <f t="shared" si="8"/>
        <v>4.3</v>
      </c>
      <c r="H67" s="290">
        <f t="shared" si="7"/>
        <v>386.66666666666669</v>
      </c>
    </row>
    <row r="68" spans="1:8" ht="37.5">
      <c r="A68" s="76"/>
      <c r="B68" s="87" t="s">
        <v>231</v>
      </c>
      <c r="C68" s="76"/>
      <c r="D68" s="81">
        <v>7.4</v>
      </c>
      <c r="E68" s="81"/>
      <c r="F68" s="82"/>
      <c r="G68" s="97">
        <f t="shared" si="8"/>
        <v>0</v>
      </c>
      <c r="H68" s="290"/>
    </row>
    <row r="69" spans="1:8">
      <c r="A69" s="76"/>
      <c r="B69" s="93" t="s">
        <v>232</v>
      </c>
      <c r="C69" s="76"/>
      <c r="D69" s="81">
        <v>7.8</v>
      </c>
      <c r="E69" s="81">
        <v>19.2</v>
      </c>
      <c r="F69" s="82">
        <v>14</v>
      </c>
      <c r="G69" s="97">
        <f t="shared" si="8"/>
        <v>-5.1999999999999993</v>
      </c>
      <c r="H69" s="290">
        <f t="shared" si="7"/>
        <v>72.916666666666671</v>
      </c>
    </row>
    <row r="70" spans="1:8">
      <c r="A70" s="76"/>
      <c r="B70" s="93" t="s">
        <v>233</v>
      </c>
      <c r="C70" s="76"/>
      <c r="D70" s="81">
        <v>4.8</v>
      </c>
      <c r="E70" s="81">
        <v>2</v>
      </c>
      <c r="F70" s="82">
        <v>1.8</v>
      </c>
      <c r="G70" s="97">
        <f t="shared" si="8"/>
        <v>-0.19999999999999996</v>
      </c>
      <c r="H70" s="290">
        <f t="shared" si="7"/>
        <v>90</v>
      </c>
    </row>
    <row r="71" spans="1:8">
      <c r="A71" s="76"/>
      <c r="B71" s="93" t="s">
        <v>264</v>
      </c>
      <c r="C71" s="76"/>
      <c r="D71" s="81">
        <v>14.2</v>
      </c>
      <c r="E71" s="81"/>
      <c r="F71" s="82">
        <v>1</v>
      </c>
      <c r="G71" s="97">
        <f t="shared" si="8"/>
        <v>1</v>
      </c>
      <c r="H71" s="290"/>
    </row>
    <row r="72" spans="1:8">
      <c r="A72" s="76"/>
      <c r="B72" s="93" t="s">
        <v>265</v>
      </c>
      <c r="C72" s="76"/>
      <c r="D72" s="81">
        <v>6</v>
      </c>
      <c r="E72" s="81"/>
      <c r="F72" s="82"/>
      <c r="G72" s="97"/>
      <c r="H72" s="290"/>
    </row>
    <row r="73" spans="1:8" ht="37.5" hidden="1">
      <c r="A73" s="76"/>
      <c r="B73" s="92" t="s">
        <v>234</v>
      </c>
      <c r="C73" s="76"/>
      <c r="D73" s="81"/>
      <c r="E73" s="81"/>
      <c r="F73" s="82"/>
      <c r="G73" s="97">
        <f t="shared" si="8"/>
        <v>0</v>
      </c>
      <c r="H73" s="290"/>
    </row>
    <row r="74" spans="1:8">
      <c r="A74" s="76"/>
      <c r="B74" s="93" t="s">
        <v>235</v>
      </c>
      <c r="C74" s="76"/>
      <c r="D74" s="81">
        <v>3.9</v>
      </c>
      <c r="E74" s="81"/>
      <c r="F74" s="82"/>
      <c r="G74" s="97">
        <f t="shared" si="8"/>
        <v>0</v>
      </c>
      <c r="H74" s="290"/>
    </row>
    <row r="75" spans="1:8">
      <c r="A75" s="76"/>
      <c r="B75" s="93" t="s">
        <v>248</v>
      </c>
      <c r="C75" s="76"/>
      <c r="D75" s="81">
        <v>3.4</v>
      </c>
      <c r="E75" s="81"/>
      <c r="F75" s="82"/>
      <c r="G75" s="97"/>
      <c r="H75" s="290"/>
    </row>
    <row r="76" spans="1:8">
      <c r="A76" s="76"/>
      <c r="B76" s="93" t="s">
        <v>243</v>
      </c>
      <c r="C76" s="76"/>
      <c r="D76" s="81"/>
      <c r="E76" s="81">
        <v>52</v>
      </c>
      <c r="F76" s="82">
        <f>82.8+49.5</f>
        <v>132.30000000000001</v>
      </c>
      <c r="G76" s="97">
        <f t="shared" si="8"/>
        <v>80.300000000000011</v>
      </c>
      <c r="H76" s="290">
        <f t="shared" si="7"/>
        <v>254.42307692307696</v>
      </c>
    </row>
    <row r="77" spans="1:8" ht="37.5">
      <c r="A77" s="76"/>
      <c r="B77" s="92" t="s">
        <v>234</v>
      </c>
      <c r="C77" s="72"/>
      <c r="D77" s="81"/>
      <c r="E77" s="81">
        <v>4</v>
      </c>
      <c r="F77" s="82">
        <v>3.7</v>
      </c>
      <c r="G77" s="97">
        <f t="shared" si="8"/>
        <v>-0.29999999999999982</v>
      </c>
      <c r="H77" s="290">
        <f t="shared" si="7"/>
        <v>92.5</v>
      </c>
    </row>
    <row r="78" spans="1:8">
      <c r="A78" s="76"/>
      <c r="B78" s="93" t="s">
        <v>235</v>
      </c>
      <c r="C78" s="72"/>
      <c r="D78" s="81"/>
      <c r="E78" s="81">
        <v>6</v>
      </c>
      <c r="F78" s="82">
        <v>5.4</v>
      </c>
      <c r="G78" s="97">
        <f t="shared" si="8"/>
        <v>-0.59999999999999964</v>
      </c>
      <c r="H78" s="290">
        <f t="shared" si="7"/>
        <v>90</v>
      </c>
    </row>
    <row r="79" spans="1:8">
      <c r="A79" s="76"/>
      <c r="B79" s="93" t="s">
        <v>236</v>
      </c>
      <c r="C79" s="72"/>
      <c r="D79" s="81">
        <v>2.6</v>
      </c>
      <c r="E79" s="81">
        <v>3</v>
      </c>
      <c r="F79" s="82">
        <v>3</v>
      </c>
      <c r="G79" s="97">
        <f t="shared" si="8"/>
        <v>0</v>
      </c>
      <c r="H79" s="290">
        <f t="shared" si="7"/>
        <v>100</v>
      </c>
    </row>
    <row r="80" spans="1:8">
      <c r="A80" s="76"/>
      <c r="B80" s="93" t="s">
        <v>420</v>
      </c>
      <c r="C80" s="72"/>
      <c r="D80" s="81"/>
      <c r="E80" s="81">
        <v>0.2</v>
      </c>
      <c r="F80" s="82">
        <v>0.5</v>
      </c>
      <c r="G80" s="97">
        <f t="shared" si="8"/>
        <v>0.3</v>
      </c>
      <c r="H80" s="290">
        <f t="shared" si="7"/>
        <v>250</v>
      </c>
    </row>
    <row r="81" spans="1:8">
      <c r="A81" s="76"/>
      <c r="B81" s="93" t="s">
        <v>248</v>
      </c>
      <c r="C81" s="72"/>
      <c r="D81" s="81"/>
      <c r="E81" s="81">
        <v>50</v>
      </c>
      <c r="F81" s="82"/>
      <c r="G81" s="97">
        <f t="shared" si="8"/>
        <v>-50</v>
      </c>
      <c r="H81" s="290">
        <f t="shared" si="7"/>
        <v>0</v>
      </c>
    </row>
    <row r="82" spans="1:8" ht="35.25" customHeight="1">
      <c r="A82" s="76"/>
      <c r="B82" s="130" t="s">
        <v>450</v>
      </c>
      <c r="C82" s="72"/>
      <c r="D82" s="81"/>
      <c r="E82" s="81"/>
      <c r="F82" s="82">
        <v>110</v>
      </c>
      <c r="G82" s="97">
        <f t="shared" si="8"/>
        <v>110</v>
      </c>
      <c r="H82" s="290"/>
    </row>
    <row r="83" spans="1:8">
      <c r="A83" s="76"/>
      <c r="B83" s="133" t="s">
        <v>451</v>
      </c>
      <c r="C83" s="72"/>
      <c r="D83" s="81"/>
      <c r="E83" s="81"/>
      <c r="F83" s="82">
        <v>0.6</v>
      </c>
      <c r="G83" s="97">
        <f t="shared" si="8"/>
        <v>0.6</v>
      </c>
      <c r="H83" s="290"/>
    </row>
    <row r="84" spans="1:8">
      <c r="A84" s="76"/>
      <c r="B84" s="133" t="s">
        <v>452</v>
      </c>
      <c r="C84" s="72"/>
      <c r="D84" s="81"/>
      <c r="E84" s="81"/>
      <c r="F84" s="82">
        <v>11</v>
      </c>
      <c r="G84" s="97">
        <f t="shared" si="8"/>
        <v>11</v>
      </c>
      <c r="H84" s="290"/>
    </row>
    <row r="85" spans="1:8">
      <c r="A85" s="76"/>
      <c r="B85" s="133" t="s">
        <v>453</v>
      </c>
      <c r="C85" s="72"/>
      <c r="D85" s="81"/>
      <c r="E85" s="81"/>
      <c r="F85" s="82">
        <v>2.8</v>
      </c>
      <c r="G85" s="97">
        <f t="shared" si="8"/>
        <v>2.8</v>
      </c>
      <c r="H85" s="290"/>
    </row>
    <row r="86" spans="1:8">
      <c r="A86" s="76"/>
      <c r="B86" s="133" t="s">
        <v>454</v>
      </c>
      <c r="C86" s="72"/>
      <c r="D86" s="81"/>
      <c r="E86" s="81"/>
      <c r="F86" s="82">
        <v>3.1</v>
      </c>
      <c r="G86" s="97">
        <f t="shared" si="8"/>
        <v>3.1</v>
      </c>
      <c r="H86" s="290"/>
    </row>
    <row r="87" spans="1:8" ht="37.5">
      <c r="A87" s="76"/>
      <c r="B87" s="130" t="s">
        <v>455</v>
      </c>
      <c r="C87" s="72"/>
      <c r="D87" s="81"/>
      <c r="E87" s="81"/>
      <c r="F87" s="82">
        <v>8.8000000000000007</v>
      </c>
      <c r="G87" s="97">
        <f t="shared" si="8"/>
        <v>8.8000000000000007</v>
      </c>
      <c r="H87" s="290"/>
    </row>
    <row r="88" spans="1:8">
      <c r="A88" s="76"/>
      <c r="B88" s="135" t="s">
        <v>261</v>
      </c>
      <c r="C88" s="72"/>
      <c r="D88" s="81"/>
      <c r="E88" s="81"/>
      <c r="F88" s="82">
        <v>11.2</v>
      </c>
      <c r="G88" s="97">
        <f t="shared" si="8"/>
        <v>11.2</v>
      </c>
      <c r="H88" s="290"/>
    </row>
    <row r="89" spans="1:8">
      <c r="A89" s="339" t="s">
        <v>119</v>
      </c>
      <c r="B89" s="339"/>
      <c r="C89" s="76"/>
      <c r="D89" s="77"/>
      <c r="E89" s="77"/>
      <c r="F89" s="77"/>
      <c r="G89" s="95"/>
      <c r="H89" s="290"/>
    </row>
    <row r="90" spans="1:8">
      <c r="A90" s="331" t="s">
        <v>197</v>
      </c>
      <c r="B90" s="332"/>
      <c r="C90" s="76">
        <v>1021</v>
      </c>
      <c r="D90" s="77">
        <f>SUM(D91:D92)</f>
        <v>34.5</v>
      </c>
      <c r="E90" s="77">
        <f t="shared" ref="E90:H90" si="9">SUM(E91:E92)</f>
        <v>24.1</v>
      </c>
      <c r="F90" s="77">
        <f t="shared" si="9"/>
        <v>31.9</v>
      </c>
      <c r="G90" s="95">
        <f t="shared" si="9"/>
        <v>7.7999999999999989</v>
      </c>
      <c r="H90" s="95">
        <f t="shared" si="9"/>
        <v>266.69597069597069</v>
      </c>
    </row>
    <row r="91" spans="1:8">
      <c r="A91" s="96"/>
      <c r="B91" s="87" t="s">
        <v>240</v>
      </c>
      <c r="C91" s="72"/>
      <c r="D91" s="81">
        <v>21.1</v>
      </c>
      <c r="E91" s="81">
        <v>15</v>
      </c>
      <c r="F91" s="82">
        <v>19.399999999999999</v>
      </c>
      <c r="G91" s="97">
        <f t="shared" ref="G91:G92" si="10">F91-E91</f>
        <v>4.3999999999999986</v>
      </c>
      <c r="H91" s="290">
        <f t="shared" ref="H91:H93" si="11">(F91/E91)*100</f>
        <v>129.33333333333331</v>
      </c>
    </row>
    <row r="92" spans="1:8">
      <c r="A92" s="98"/>
      <c r="B92" s="93" t="s">
        <v>209</v>
      </c>
      <c r="C92" s="76"/>
      <c r="D92" s="81">
        <v>13.4</v>
      </c>
      <c r="E92" s="81">
        <v>9.1</v>
      </c>
      <c r="F92" s="82">
        <v>12.5</v>
      </c>
      <c r="G92" s="97">
        <f t="shared" si="10"/>
        <v>3.4000000000000004</v>
      </c>
      <c r="H92" s="290">
        <f t="shared" si="11"/>
        <v>137.36263736263737</v>
      </c>
    </row>
    <row r="93" spans="1:8">
      <c r="A93" s="331" t="s">
        <v>120</v>
      </c>
      <c r="B93" s="332"/>
      <c r="C93" s="76">
        <v>1025</v>
      </c>
      <c r="D93" s="77">
        <f>SUM(D94:D101)</f>
        <v>58.3</v>
      </c>
      <c r="E93" s="78">
        <f>SUM(E94:E102)</f>
        <v>46.8</v>
      </c>
      <c r="F93" s="78">
        <f>SUM(F94:F102)</f>
        <v>40.5</v>
      </c>
      <c r="G93" s="294">
        <f>SUM(G94:G102)</f>
        <v>-6.3</v>
      </c>
      <c r="H93" s="289">
        <f t="shared" si="11"/>
        <v>86.538461538461547</v>
      </c>
    </row>
    <row r="94" spans="1:8" ht="37.5">
      <c r="A94" s="76"/>
      <c r="B94" s="130" t="s">
        <v>241</v>
      </c>
      <c r="C94" s="76"/>
      <c r="D94" s="81"/>
      <c r="E94" s="81">
        <v>3</v>
      </c>
      <c r="F94" s="82">
        <v>0.7</v>
      </c>
      <c r="G94" s="97">
        <f t="shared" ref="G94:G102" si="12">F94-E94</f>
        <v>-2.2999999999999998</v>
      </c>
      <c r="H94" s="290">
        <f t="shared" ref="H94:H95" si="13">(F94/E94)*100</f>
        <v>23.333333333333332</v>
      </c>
    </row>
    <row r="95" spans="1:8">
      <c r="A95" s="76"/>
      <c r="B95" s="87" t="s">
        <v>242</v>
      </c>
      <c r="C95" s="76"/>
      <c r="D95" s="81"/>
      <c r="E95" s="81">
        <v>20</v>
      </c>
      <c r="F95" s="82">
        <v>15.6</v>
      </c>
      <c r="G95" s="97">
        <f t="shared" si="12"/>
        <v>-4.4000000000000004</v>
      </c>
      <c r="H95" s="290">
        <f t="shared" si="13"/>
        <v>78</v>
      </c>
    </row>
    <row r="96" spans="1:8">
      <c r="A96" s="76"/>
      <c r="B96" s="87" t="s">
        <v>247</v>
      </c>
      <c r="C96" s="76"/>
      <c r="D96" s="81">
        <v>49.3</v>
      </c>
      <c r="E96" s="81"/>
      <c r="F96" s="82"/>
      <c r="G96" s="97">
        <f t="shared" si="12"/>
        <v>0</v>
      </c>
      <c r="H96" s="290"/>
    </row>
    <row r="97" spans="1:10">
      <c r="A97" s="76"/>
      <c r="B97" s="87" t="s">
        <v>215</v>
      </c>
      <c r="C97" s="76"/>
      <c r="D97" s="81">
        <v>1.5</v>
      </c>
      <c r="E97" s="81"/>
      <c r="F97" s="82"/>
      <c r="G97" s="97">
        <f t="shared" si="12"/>
        <v>0</v>
      </c>
      <c r="H97" s="290"/>
    </row>
    <row r="98" spans="1:10">
      <c r="A98" s="76"/>
      <c r="B98" s="87" t="s">
        <v>216</v>
      </c>
      <c r="C98" s="76"/>
      <c r="D98" s="81">
        <v>7.2</v>
      </c>
      <c r="E98" s="81"/>
      <c r="F98" s="82"/>
      <c r="G98" s="97">
        <f t="shared" si="12"/>
        <v>0</v>
      </c>
      <c r="H98" s="290"/>
    </row>
    <row r="99" spans="1:10">
      <c r="A99" s="99"/>
      <c r="B99" s="87" t="s">
        <v>217</v>
      </c>
      <c r="C99" s="72"/>
      <c r="D99" s="81">
        <v>0.3</v>
      </c>
      <c r="E99" s="81"/>
      <c r="F99" s="82"/>
      <c r="G99" s="97">
        <f t="shared" si="12"/>
        <v>0</v>
      </c>
      <c r="H99" s="290"/>
    </row>
    <row r="100" spans="1:10" ht="21" customHeight="1">
      <c r="A100" s="99"/>
      <c r="B100" s="80" t="s">
        <v>249</v>
      </c>
      <c r="C100" s="72"/>
      <c r="D100" s="81"/>
      <c r="E100" s="81">
        <v>7</v>
      </c>
      <c r="F100" s="82">
        <v>6.7</v>
      </c>
      <c r="G100" s="97">
        <f t="shared" si="12"/>
        <v>-0.29999999999999982</v>
      </c>
      <c r="H100" s="290">
        <f>F100/E100*100</f>
        <v>95.714285714285722</v>
      </c>
    </row>
    <row r="101" spans="1:10">
      <c r="A101" s="99"/>
      <c r="B101" s="80" t="s">
        <v>421</v>
      </c>
      <c r="C101" s="72"/>
      <c r="D101" s="81"/>
      <c r="E101" s="81">
        <v>16.8</v>
      </c>
      <c r="F101" s="82">
        <v>16.8</v>
      </c>
      <c r="G101" s="97">
        <f t="shared" si="12"/>
        <v>0</v>
      </c>
      <c r="H101" s="290">
        <f>F101/E101*100</f>
        <v>100</v>
      </c>
    </row>
    <row r="102" spans="1:10">
      <c r="A102" s="93"/>
      <c r="B102" s="135" t="s">
        <v>456</v>
      </c>
      <c r="C102" s="72"/>
      <c r="D102" s="81"/>
      <c r="E102" s="81"/>
      <c r="F102" s="82">
        <v>0.7</v>
      </c>
      <c r="G102" s="97">
        <f t="shared" si="12"/>
        <v>0.7</v>
      </c>
      <c r="H102" s="290"/>
    </row>
    <row r="103" spans="1:10">
      <c r="A103" s="329" t="s">
        <v>168</v>
      </c>
      <c r="B103" s="330"/>
      <c r="C103" s="76"/>
      <c r="D103" s="77"/>
      <c r="E103" s="77"/>
      <c r="F103" s="78"/>
      <c r="G103" s="97"/>
      <c r="H103" s="290"/>
    </row>
    <row r="104" spans="1:10" ht="25.5" customHeight="1">
      <c r="A104" s="331" t="s">
        <v>197</v>
      </c>
      <c r="B104" s="332"/>
      <c r="C104" s="76">
        <v>1031</v>
      </c>
      <c r="D104" s="77">
        <f>SUM(D105:D117)</f>
        <v>1415.9</v>
      </c>
      <c r="E104" s="77">
        <f>SUM(E105:E117)</f>
        <v>2286.6999999999998</v>
      </c>
      <c r="F104" s="77">
        <f>SUM(F105:F117)</f>
        <v>1811.6999999999998</v>
      </c>
      <c r="G104" s="95">
        <f>SUM(G105:G117)</f>
        <v>-475</v>
      </c>
      <c r="H104" s="295">
        <f>F104/E104*100</f>
        <v>79.227708050903047</v>
      </c>
      <c r="J104" s="57">
        <f>'Розшифровка 2 до формування'!F120+'Розшифровка 2 до формування'!F146+'Розшифровка 2 до формування'!F170+'Розшифровка 2 до формування'!F182</f>
        <v>1811.7</v>
      </c>
    </row>
    <row r="105" spans="1:10" ht="37.5">
      <c r="A105" s="98"/>
      <c r="B105" s="87" t="s">
        <v>212</v>
      </c>
      <c r="C105" s="76"/>
      <c r="D105" s="81">
        <v>14.4</v>
      </c>
      <c r="E105" s="81"/>
      <c r="F105" s="82"/>
      <c r="G105" s="97">
        <f t="shared" ref="G105:G150" si="14">F105-E105</f>
        <v>0</v>
      </c>
      <c r="H105" s="296"/>
    </row>
    <row r="106" spans="1:10">
      <c r="A106" s="98"/>
      <c r="B106" s="87" t="s">
        <v>464</v>
      </c>
      <c r="C106" s="76"/>
      <c r="D106" s="81">
        <v>16.399999999999999</v>
      </c>
      <c r="E106" s="81"/>
      <c r="F106" s="82">
        <v>6.5</v>
      </c>
      <c r="G106" s="97">
        <f t="shared" si="14"/>
        <v>6.5</v>
      </c>
      <c r="H106" s="296"/>
    </row>
    <row r="107" spans="1:10" ht="75">
      <c r="A107" s="98"/>
      <c r="B107" s="87" t="s">
        <v>251</v>
      </c>
      <c r="C107" s="76"/>
      <c r="D107" s="81">
        <v>195.9</v>
      </c>
      <c r="E107" s="81">
        <v>387.8</v>
      </c>
      <c r="F107" s="82">
        <v>294</v>
      </c>
      <c r="G107" s="97">
        <f t="shared" si="14"/>
        <v>-93.800000000000011</v>
      </c>
      <c r="H107" s="296">
        <f t="shared" ref="H107:H150" si="15">(F107/E107)*100</f>
        <v>75.812274368231044</v>
      </c>
    </row>
    <row r="108" spans="1:10" ht="37.5">
      <c r="A108" s="98"/>
      <c r="B108" s="87" t="s">
        <v>252</v>
      </c>
      <c r="C108" s="76"/>
      <c r="D108" s="81">
        <v>172.4</v>
      </c>
      <c r="E108" s="81">
        <v>177.3</v>
      </c>
      <c r="F108" s="82">
        <v>178.2</v>
      </c>
      <c r="G108" s="97">
        <f t="shared" si="14"/>
        <v>0.89999999999997726</v>
      </c>
      <c r="H108" s="296">
        <f t="shared" si="15"/>
        <v>100.50761421319795</v>
      </c>
    </row>
    <row r="109" spans="1:10">
      <c r="A109" s="98"/>
      <c r="B109" s="87" t="s">
        <v>202</v>
      </c>
      <c r="C109" s="76"/>
      <c r="D109" s="81">
        <v>12.3</v>
      </c>
      <c r="E109" s="81"/>
      <c r="F109" s="82"/>
      <c r="G109" s="97">
        <f t="shared" si="14"/>
        <v>0</v>
      </c>
      <c r="H109" s="296"/>
    </row>
    <row r="110" spans="1:10" hidden="1">
      <c r="A110" s="98"/>
      <c r="B110" s="87"/>
      <c r="C110" s="76"/>
      <c r="D110" s="81"/>
      <c r="E110" s="81"/>
      <c r="F110" s="82"/>
      <c r="G110" s="97">
        <f t="shared" si="14"/>
        <v>0</v>
      </c>
      <c r="H110" s="296"/>
    </row>
    <row r="111" spans="1:10">
      <c r="A111" s="98"/>
      <c r="B111" s="92" t="s">
        <v>209</v>
      </c>
      <c r="C111" s="76"/>
      <c r="D111" s="81">
        <v>6.9</v>
      </c>
      <c r="E111" s="81"/>
      <c r="F111" s="82"/>
      <c r="G111" s="97">
        <f t="shared" si="14"/>
        <v>0</v>
      </c>
      <c r="H111" s="296"/>
    </row>
    <row r="112" spans="1:10">
      <c r="A112" s="98"/>
      <c r="B112" s="80" t="s">
        <v>198</v>
      </c>
      <c r="C112" s="76"/>
      <c r="D112" s="81">
        <v>81.5</v>
      </c>
      <c r="E112" s="81"/>
      <c r="F112" s="82">
        <v>1.2</v>
      </c>
      <c r="G112" s="97">
        <f t="shared" si="14"/>
        <v>1.2</v>
      </c>
      <c r="H112" s="296"/>
    </row>
    <row r="113" spans="1:10">
      <c r="A113" s="98"/>
      <c r="B113" s="102" t="s">
        <v>253</v>
      </c>
      <c r="C113" s="76"/>
      <c r="D113" s="81">
        <v>866.5</v>
      </c>
      <c r="E113" s="81">
        <v>1708.6</v>
      </c>
      <c r="F113" s="82">
        <v>1327.8</v>
      </c>
      <c r="G113" s="97">
        <f t="shared" si="14"/>
        <v>-380.79999999999995</v>
      </c>
      <c r="H113" s="296">
        <f t="shared" si="15"/>
        <v>77.7127472784736</v>
      </c>
    </row>
    <row r="114" spans="1:10">
      <c r="A114" s="267"/>
      <c r="B114" s="102" t="s">
        <v>309</v>
      </c>
      <c r="C114" s="76"/>
      <c r="D114" s="81"/>
      <c r="E114" s="81">
        <v>10</v>
      </c>
      <c r="F114" s="82">
        <v>2.8</v>
      </c>
      <c r="G114" s="97">
        <f t="shared" si="14"/>
        <v>-7.2</v>
      </c>
      <c r="H114" s="296">
        <f t="shared" si="15"/>
        <v>27.999999999999996</v>
      </c>
    </row>
    <row r="115" spans="1:10">
      <c r="A115" s="103"/>
      <c r="B115" s="102" t="s">
        <v>255</v>
      </c>
      <c r="C115" s="76"/>
      <c r="D115" s="81">
        <v>2</v>
      </c>
      <c r="E115" s="81">
        <v>3</v>
      </c>
      <c r="F115" s="82">
        <v>1.2</v>
      </c>
      <c r="G115" s="97">
        <f t="shared" si="14"/>
        <v>-1.8</v>
      </c>
      <c r="H115" s="296">
        <f t="shared" si="15"/>
        <v>40</v>
      </c>
    </row>
    <row r="116" spans="1:10">
      <c r="A116" s="103"/>
      <c r="B116" s="266" t="s">
        <v>310</v>
      </c>
      <c r="C116" s="76"/>
      <c r="D116" s="81">
        <v>44.2</v>
      </c>
      <c r="E116" s="81"/>
      <c r="F116" s="82"/>
      <c r="G116" s="97">
        <f t="shared" si="14"/>
        <v>0</v>
      </c>
      <c r="H116" s="296"/>
    </row>
    <row r="117" spans="1:10">
      <c r="A117" s="103"/>
      <c r="B117" s="87" t="s">
        <v>256</v>
      </c>
      <c r="C117" s="76"/>
      <c r="D117" s="81">
        <v>3.4</v>
      </c>
      <c r="E117" s="81"/>
      <c r="F117" s="82"/>
      <c r="G117" s="97">
        <f t="shared" si="14"/>
        <v>0</v>
      </c>
      <c r="H117" s="296"/>
    </row>
    <row r="118" spans="1:10" ht="21.75" customHeight="1">
      <c r="A118" s="331" t="s">
        <v>130</v>
      </c>
      <c r="B118" s="332"/>
      <c r="C118" s="76">
        <v>1035</v>
      </c>
      <c r="D118" s="77">
        <f>SUM(D119:D145)</f>
        <v>1447.4</v>
      </c>
      <c r="E118" s="77">
        <f>SUM(E119:E145)</f>
        <v>828.9</v>
      </c>
      <c r="F118" s="77">
        <f>SUM(F119:F146)</f>
        <v>680.2</v>
      </c>
      <c r="G118" s="95">
        <f>SUM(G119:G145)</f>
        <v>-150.89999999999995</v>
      </c>
      <c r="H118" s="295">
        <f>F118/E118*100</f>
        <v>82.060562190855364</v>
      </c>
      <c r="J118" s="57">
        <f>'Розшифровка 2 до формування'!F83+'Розшифровка 2 до формування'!F126+'Розшифровка 2 до формування'!F192</f>
        <v>680.2</v>
      </c>
    </row>
    <row r="119" spans="1:10">
      <c r="A119" s="267"/>
      <c r="B119" s="80" t="s">
        <v>257</v>
      </c>
      <c r="C119" s="76"/>
      <c r="D119" s="77"/>
      <c r="E119" s="88">
        <v>46.8</v>
      </c>
      <c r="F119" s="78"/>
      <c r="G119" s="97">
        <f>F119-E119</f>
        <v>-46.8</v>
      </c>
      <c r="H119" s="295"/>
    </row>
    <row r="120" spans="1:10">
      <c r="A120" s="98"/>
      <c r="B120" s="80" t="s">
        <v>258</v>
      </c>
      <c r="C120" s="76"/>
      <c r="D120" s="81">
        <v>5.3</v>
      </c>
      <c r="E120" s="81">
        <v>10.8</v>
      </c>
      <c r="F120" s="82">
        <v>8.4</v>
      </c>
      <c r="G120" s="97">
        <f t="shared" ref="G120:G145" si="16">F120-E120</f>
        <v>-2.4000000000000004</v>
      </c>
      <c r="H120" s="296">
        <f t="shared" si="15"/>
        <v>77.777777777777786</v>
      </c>
    </row>
    <row r="121" spans="1:10">
      <c r="A121" s="98"/>
      <c r="B121" s="80" t="s">
        <v>259</v>
      </c>
      <c r="C121" s="76"/>
      <c r="D121" s="81">
        <v>4</v>
      </c>
      <c r="E121" s="81">
        <v>4</v>
      </c>
      <c r="F121" s="82">
        <v>6.1</v>
      </c>
      <c r="G121" s="97">
        <f t="shared" si="16"/>
        <v>2.0999999999999996</v>
      </c>
      <c r="H121" s="296">
        <f t="shared" si="15"/>
        <v>152.5</v>
      </c>
    </row>
    <row r="122" spans="1:10">
      <c r="A122" s="98"/>
      <c r="B122" s="80" t="s">
        <v>260</v>
      </c>
      <c r="C122" s="76"/>
      <c r="D122" s="81">
        <v>1.6</v>
      </c>
      <c r="E122" s="81">
        <v>2.2000000000000002</v>
      </c>
      <c r="F122" s="82">
        <v>2.2999999999999998</v>
      </c>
      <c r="G122" s="97">
        <f t="shared" si="16"/>
        <v>9.9999999999999645E-2</v>
      </c>
      <c r="H122" s="296">
        <f t="shared" si="15"/>
        <v>104.54545454545452</v>
      </c>
    </row>
    <row r="123" spans="1:10" ht="24" customHeight="1">
      <c r="A123" s="98"/>
      <c r="B123" s="87" t="s">
        <v>413</v>
      </c>
      <c r="C123" s="76"/>
      <c r="D123" s="81">
        <v>1.8</v>
      </c>
      <c r="E123" s="81"/>
      <c r="F123" s="82"/>
      <c r="G123" s="97">
        <f t="shared" si="16"/>
        <v>0</v>
      </c>
      <c r="H123" s="296"/>
    </row>
    <row r="124" spans="1:10" ht="37.5">
      <c r="A124" s="76"/>
      <c r="B124" s="87" t="s">
        <v>262</v>
      </c>
      <c r="C124" s="76"/>
      <c r="D124" s="81">
        <v>45.4</v>
      </c>
      <c r="E124" s="81">
        <v>61.3</v>
      </c>
      <c r="F124" s="82">
        <v>23.8</v>
      </c>
      <c r="G124" s="97">
        <f t="shared" si="16"/>
        <v>-37.5</v>
      </c>
      <c r="H124" s="296">
        <f t="shared" si="15"/>
        <v>38.825448613376842</v>
      </c>
    </row>
    <row r="125" spans="1:10">
      <c r="A125" s="76"/>
      <c r="B125" s="99" t="s">
        <v>229</v>
      </c>
      <c r="C125" s="76"/>
      <c r="D125" s="81">
        <v>5.9</v>
      </c>
      <c r="E125" s="81"/>
      <c r="F125" s="82"/>
      <c r="G125" s="97">
        <f t="shared" si="16"/>
        <v>0</v>
      </c>
      <c r="H125" s="296"/>
    </row>
    <row r="126" spans="1:10">
      <c r="A126" s="76"/>
      <c r="B126" s="87" t="s">
        <v>230</v>
      </c>
      <c r="C126" s="76"/>
      <c r="D126" s="81">
        <v>2.9</v>
      </c>
      <c r="E126" s="81"/>
      <c r="F126" s="82"/>
      <c r="G126" s="97">
        <f t="shared" si="16"/>
        <v>0</v>
      </c>
      <c r="H126" s="296"/>
    </row>
    <row r="127" spans="1:10">
      <c r="A127" s="76"/>
      <c r="B127" s="87" t="s">
        <v>247</v>
      </c>
      <c r="C127" s="76"/>
      <c r="D127" s="81">
        <v>314.8</v>
      </c>
      <c r="E127" s="81"/>
      <c r="F127" s="82"/>
      <c r="G127" s="97">
        <f t="shared" si="16"/>
        <v>0</v>
      </c>
      <c r="H127" s="296"/>
    </row>
    <row r="128" spans="1:10">
      <c r="A128" s="76"/>
      <c r="B128" s="87" t="s">
        <v>414</v>
      </c>
      <c r="C128" s="76"/>
      <c r="D128" s="81">
        <v>14.3</v>
      </c>
      <c r="E128" s="81"/>
      <c r="F128" s="82"/>
      <c r="G128" s="97">
        <f t="shared" si="16"/>
        <v>0</v>
      </c>
      <c r="H128" s="296"/>
    </row>
    <row r="129" spans="1:8">
      <c r="A129" s="76"/>
      <c r="B129" s="105" t="s">
        <v>216</v>
      </c>
      <c r="C129" s="76"/>
      <c r="D129" s="81">
        <v>138</v>
      </c>
      <c r="E129" s="81"/>
      <c r="F129" s="82"/>
      <c r="G129" s="97">
        <f t="shared" si="16"/>
        <v>0</v>
      </c>
      <c r="H129" s="296"/>
    </row>
    <row r="130" spans="1:8">
      <c r="A130" s="76"/>
      <c r="B130" s="105" t="s">
        <v>217</v>
      </c>
      <c r="C130" s="76"/>
      <c r="D130" s="81">
        <v>8.6</v>
      </c>
      <c r="E130" s="81"/>
      <c r="F130" s="82"/>
      <c r="G130" s="97">
        <f t="shared" si="16"/>
        <v>0</v>
      </c>
      <c r="H130" s="296"/>
    </row>
    <row r="131" spans="1:8">
      <c r="A131" s="76"/>
      <c r="B131" s="105" t="s">
        <v>218</v>
      </c>
      <c r="C131" s="76"/>
      <c r="D131" s="81">
        <v>8.1</v>
      </c>
      <c r="E131" s="81"/>
      <c r="F131" s="82"/>
      <c r="G131" s="97">
        <f t="shared" si="16"/>
        <v>0</v>
      </c>
      <c r="H131" s="296"/>
    </row>
    <row r="132" spans="1:8">
      <c r="A132" s="76"/>
      <c r="B132" s="105" t="s">
        <v>261</v>
      </c>
      <c r="C132" s="76"/>
      <c r="D132" s="81">
        <v>476</v>
      </c>
      <c r="E132" s="81"/>
      <c r="F132" s="82"/>
      <c r="G132" s="97">
        <f t="shared" si="16"/>
        <v>0</v>
      </c>
      <c r="H132" s="296"/>
    </row>
    <row r="133" spans="1:8" ht="37.5">
      <c r="A133" s="76"/>
      <c r="B133" s="105" t="s">
        <v>422</v>
      </c>
      <c r="C133" s="76"/>
      <c r="D133" s="81"/>
      <c r="E133" s="82">
        <v>3</v>
      </c>
      <c r="F133" s="82"/>
      <c r="G133" s="97">
        <f t="shared" si="16"/>
        <v>-3</v>
      </c>
      <c r="H133" s="296"/>
    </row>
    <row r="134" spans="1:8">
      <c r="A134" s="76"/>
      <c r="B134" s="106" t="s">
        <v>263</v>
      </c>
      <c r="C134" s="76"/>
      <c r="D134" s="81"/>
      <c r="E134" s="82">
        <v>12</v>
      </c>
      <c r="F134" s="82"/>
      <c r="G134" s="97">
        <f t="shared" si="16"/>
        <v>-12</v>
      </c>
      <c r="H134" s="296"/>
    </row>
    <row r="135" spans="1:8">
      <c r="A135" s="76"/>
      <c r="B135" s="106" t="s">
        <v>423</v>
      </c>
      <c r="C135" s="76"/>
      <c r="D135" s="81"/>
      <c r="E135" s="82">
        <v>10</v>
      </c>
      <c r="F135" s="82">
        <v>1</v>
      </c>
      <c r="G135" s="97">
        <f t="shared" si="16"/>
        <v>-9</v>
      </c>
      <c r="H135" s="296">
        <f>F135/E135*100</f>
        <v>10</v>
      </c>
    </row>
    <row r="136" spans="1:8">
      <c r="A136" s="76"/>
      <c r="B136" s="106" t="s">
        <v>266</v>
      </c>
      <c r="C136" s="76"/>
      <c r="D136" s="81"/>
      <c r="E136" s="82">
        <v>15</v>
      </c>
      <c r="F136" s="82"/>
      <c r="G136" s="97">
        <f t="shared" si="16"/>
        <v>-15</v>
      </c>
      <c r="H136" s="296"/>
    </row>
    <row r="137" spans="1:8">
      <c r="A137" s="76"/>
      <c r="B137" s="106" t="s">
        <v>244</v>
      </c>
      <c r="C137" s="76"/>
      <c r="D137" s="81"/>
      <c r="E137" s="82">
        <v>10</v>
      </c>
      <c r="F137" s="82"/>
      <c r="G137" s="97">
        <f t="shared" si="16"/>
        <v>-10</v>
      </c>
      <c r="H137" s="296"/>
    </row>
    <row r="138" spans="1:8">
      <c r="A138" s="76"/>
      <c r="B138" s="87" t="s">
        <v>424</v>
      </c>
      <c r="C138" s="76"/>
      <c r="D138" s="81"/>
      <c r="E138" s="82">
        <v>2</v>
      </c>
      <c r="F138" s="82"/>
      <c r="G138" s="97">
        <f t="shared" si="16"/>
        <v>-2</v>
      </c>
      <c r="H138" s="296">
        <f t="shared" si="15"/>
        <v>0</v>
      </c>
    </row>
    <row r="139" spans="1:8" ht="37.5">
      <c r="A139" s="99"/>
      <c r="B139" s="87" t="s">
        <v>425</v>
      </c>
      <c r="C139" s="72"/>
      <c r="D139" s="81"/>
      <c r="E139" s="82">
        <v>33.200000000000003</v>
      </c>
      <c r="F139" s="82"/>
      <c r="G139" s="97">
        <f t="shared" si="16"/>
        <v>-33.200000000000003</v>
      </c>
      <c r="H139" s="296">
        <f t="shared" si="15"/>
        <v>0</v>
      </c>
    </row>
    <row r="140" spans="1:8">
      <c r="A140" s="76"/>
      <c r="B140" s="100" t="s">
        <v>268</v>
      </c>
      <c r="C140" s="76"/>
      <c r="D140" s="81">
        <v>17</v>
      </c>
      <c r="E140" s="82"/>
      <c r="F140" s="82"/>
      <c r="G140" s="97">
        <f t="shared" si="16"/>
        <v>0</v>
      </c>
      <c r="H140" s="296"/>
    </row>
    <row r="141" spans="1:8" ht="63.75" customHeight="1">
      <c r="A141" s="76"/>
      <c r="B141" s="91" t="s">
        <v>269</v>
      </c>
      <c r="C141" s="76"/>
      <c r="D141" s="81">
        <v>7.4</v>
      </c>
      <c r="E141" s="82">
        <v>79.8</v>
      </c>
      <c r="F141" s="82">
        <v>187.1</v>
      </c>
      <c r="G141" s="97">
        <f t="shared" si="16"/>
        <v>107.3</v>
      </c>
      <c r="H141" s="296">
        <f t="shared" si="15"/>
        <v>234.46115288220551</v>
      </c>
    </row>
    <row r="142" spans="1:8" ht="37.5">
      <c r="A142" s="76"/>
      <c r="B142" s="80" t="s">
        <v>270</v>
      </c>
      <c r="C142" s="76"/>
      <c r="D142" s="81">
        <v>396.3</v>
      </c>
      <c r="E142" s="82">
        <v>469.9</v>
      </c>
      <c r="F142" s="82">
        <v>449.3</v>
      </c>
      <c r="G142" s="97">
        <f t="shared" si="16"/>
        <v>-20.599999999999966</v>
      </c>
      <c r="H142" s="296">
        <f t="shared" si="15"/>
        <v>95.616088529474368</v>
      </c>
    </row>
    <row r="143" spans="1:8">
      <c r="A143" s="76"/>
      <c r="B143" s="105" t="s">
        <v>228</v>
      </c>
      <c r="C143" s="76"/>
      <c r="D143" s="81"/>
      <c r="E143" s="82">
        <v>16.899999999999999</v>
      </c>
      <c r="F143" s="82"/>
      <c r="G143" s="97">
        <f t="shared" si="16"/>
        <v>-16.899999999999999</v>
      </c>
      <c r="H143" s="296">
        <f t="shared" si="15"/>
        <v>0</v>
      </c>
    </row>
    <row r="144" spans="1:8">
      <c r="A144" s="76"/>
      <c r="B144" s="99" t="s">
        <v>246</v>
      </c>
      <c r="C144" s="76"/>
      <c r="D144" s="81"/>
      <c r="E144" s="82">
        <v>50</v>
      </c>
      <c r="F144" s="82"/>
      <c r="G144" s="97">
        <f t="shared" si="16"/>
        <v>-50</v>
      </c>
      <c r="H144" s="292">
        <f t="shared" si="15"/>
        <v>0</v>
      </c>
    </row>
    <row r="145" spans="1:9">
      <c r="A145" s="76"/>
      <c r="B145" s="80" t="s">
        <v>250</v>
      </c>
      <c r="C145" s="76"/>
      <c r="D145" s="81"/>
      <c r="E145" s="82">
        <v>2</v>
      </c>
      <c r="F145" s="82"/>
      <c r="G145" s="97">
        <f t="shared" si="16"/>
        <v>-2</v>
      </c>
      <c r="H145" s="292">
        <f t="shared" si="15"/>
        <v>0</v>
      </c>
    </row>
    <row r="146" spans="1:9">
      <c r="A146" s="76"/>
      <c r="B146" s="133" t="s">
        <v>457</v>
      </c>
      <c r="C146" s="76"/>
      <c r="D146" s="81"/>
      <c r="E146" s="82"/>
      <c r="F146" s="82">
        <v>2.2000000000000002</v>
      </c>
      <c r="G146" s="97"/>
      <c r="H146" s="292"/>
    </row>
    <row r="147" spans="1:9">
      <c r="A147" s="269"/>
      <c r="B147" s="270"/>
      <c r="C147" s="269"/>
      <c r="D147" s="271"/>
      <c r="E147" s="271"/>
      <c r="F147" s="272"/>
      <c r="G147" s="273"/>
      <c r="H147" s="274" t="e">
        <f t="shared" si="15"/>
        <v>#DIV/0!</v>
      </c>
    </row>
    <row r="148" spans="1:9" ht="40.5">
      <c r="A148" s="269"/>
      <c r="B148" s="297" t="s">
        <v>330</v>
      </c>
      <c r="C148" s="188"/>
      <c r="D148" s="318"/>
      <c r="E148" s="319"/>
      <c r="F148" s="189"/>
      <c r="G148" s="327" t="s">
        <v>331</v>
      </c>
      <c r="H148" s="327"/>
      <c r="I148" s="275"/>
    </row>
    <row r="149" spans="1:9" ht="20.25">
      <c r="A149" s="269"/>
      <c r="B149" s="268"/>
      <c r="C149" s="191"/>
      <c r="D149" s="317"/>
      <c r="E149" s="317"/>
      <c r="F149" s="192"/>
      <c r="G149" s="328"/>
      <c r="H149" s="328"/>
      <c r="I149" s="328"/>
    </row>
    <row r="150" spans="1:9">
      <c r="A150" s="269"/>
      <c r="B150" s="183"/>
      <c r="C150" s="269"/>
      <c r="D150" s="271"/>
      <c r="E150" s="271"/>
      <c r="F150" s="272"/>
      <c r="G150" s="273">
        <f t="shared" si="14"/>
        <v>0</v>
      </c>
      <c r="H150" s="274" t="e">
        <f t="shared" si="15"/>
        <v>#DIV/0!</v>
      </c>
    </row>
    <row r="151" spans="1:9">
      <c r="B151" s="67"/>
    </row>
    <row r="152" spans="1:9">
      <c r="B152" s="67"/>
    </row>
    <row r="153" spans="1:9">
      <c r="B153" s="67"/>
    </row>
    <row r="154" spans="1:9">
      <c r="B154" s="67"/>
    </row>
    <row r="155" spans="1:9">
      <c r="B155" s="67"/>
    </row>
    <row r="156" spans="1:9">
      <c r="B156" s="67"/>
    </row>
    <row r="157" spans="1:9">
      <c r="B157" s="67"/>
    </row>
    <row r="158" spans="1:9">
      <c r="B158" s="67"/>
    </row>
    <row r="159" spans="1:9">
      <c r="B159" s="67"/>
    </row>
    <row r="160" spans="1:9">
      <c r="B160" s="67"/>
    </row>
    <row r="161" spans="2:2">
      <c r="B161" s="67"/>
    </row>
    <row r="162" spans="2:2">
      <c r="B162" s="67"/>
    </row>
    <row r="163" spans="2:2">
      <c r="B163" s="67"/>
    </row>
    <row r="164" spans="2:2">
      <c r="B164" s="67"/>
    </row>
    <row r="165" spans="2:2">
      <c r="B165" s="67"/>
    </row>
    <row r="166" spans="2:2">
      <c r="B166" s="67"/>
    </row>
    <row r="167" spans="2:2">
      <c r="B167" s="67"/>
    </row>
    <row r="168" spans="2:2">
      <c r="B168" s="67"/>
    </row>
    <row r="169" spans="2:2">
      <c r="B169" s="67"/>
    </row>
    <row r="170" spans="2:2">
      <c r="B170" s="67"/>
    </row>
    <row r="171" spans="2:2">
      <c r="B171" s="67"/>
    </row>
    <row r="172" spans="2:2">
      <c r="B172" s="67"/>
    </row>
    <row r="173" spans="2:2">
      <c r="B173" s="67"/>
    </row>
    <row r="174" spans="2:2">
      <c r="B174" s="67"/>
    </row>
    <row r="175" spans="2:2">
      <c r="B175" s="67"/>
    </row>
    <row r="176" spans="2:2">
      <c r="B176" s="67"/>
    </row>
    <row r="177" spans="2:2">
      <c r="B177" s="67"/>
    </row>
    <row r="178" spans="2:2">
      <c r="B178" s="67"/>
    </row>
    <row r="179" spans="2:2">
      <c r="B179" s="67"/>
    </row>
    <row r="180" spans="2:2">
      <c r="B180" s="67"/>
    </row>
    <row r="181" spans="2:2">
      <c r="B181" s="67"/>
    </row>
    <row r="182" spans="2:2">
      <c r="B182" s="67"/>
    </row>
    <row r="183" spans="2:2">
      <c r="B183" s="67"/>
    </row>
    <row r="184" spans="2:2">
      <c r="B184" s="67"/>
    </row>
    <row r="185" spans="2:2">
      <c r="B185" s="67"/>
    </row>
    <row r="186" spans="2:2">
      <c r="B186" s="67"/>
    </row>
    <row r="187" spans="2:2">
      <c r="B187" s="67"/>
    </row>
    <row r="188" spans="2:2">
      <c r="B188" s="67"/>
    </row>
    <row r="189" spans="2:2">
      <c r="B189" s="67"/>
    </row>
    <row r="190" spans="2:2">
      <c r="B190" s="67"/>
    </row>
    <row r="191" spans="2:2">
      <c r="B191" s="67"/>
    </row>
    <row r="192" spans="2:2">
      <c r="B192" s="67"/>
    </row>
    <row r="193" spans="2:2">
      <c r="B193" s="67"/>
    </row>
    <row r="194" spans="2:2">
      <c r="B194" s="67"/>
    </row>
    <row r="195" spans="2:2">
      <c r="B195" s="67"/>
    </row>
    <row r="196" spans="2:2">
      <c r="B196" s="67"/>
    </row>
    <row r="197" spans="2:2">
      <c r="B197" s="67"/>
    </row>
    <row r="198" spans="2:2">
      <c r="B198" s="67"/>
    </row>
    <row r="199" spans="2:2">
      <c r="B199" s="67"/>
    </row>
    <row r="200" spans="2:2">
      <c r="B200" s="67"/>
    </row>
    <row r="201" spans="2:2">
      <c r="B201" s="67"/>
    </row>
    <row r="202" spans="2:2">
      <c r="B202" s="67"/>
    </row>
    <row r="203" spans="2:2">
      <c r="B203" s="67"/>
    </row>
    <row r="204" spans="2:2">
      <c r="B204" s="67"/>
    </row>
    <row r="205" spans="2:2">
      <c r="B205" s="67"/>
    </row>
    <row r="206" spans="2:2">
      <c r="B206" s="67"/>
    </row>
    <row r="207" spans="2:2">
      <c r="B207" s="67"/>
    </row>
    <row r="208" spans="2:2">
      <c r="B208" s="67"/>
    </row>
    <row r="209" spans="2:2">
      <c r="B209" s="67"/>
    </row>
    <row r="210" spans="2:2">
      <c r="B210" s="67"/>
    </row>
    <row r="211" spans="2:2">
      <c r="B211" s="67"/>
    </row>
    <row r="212" spans="2:2">
      <c r="B212" s="67"/>
    </row>
    <row r="213" spans="2:2">
      <c r="B213" s="67"/>
    </row>
    <row r="214" spans="2:2">
      <c r="B214" s="67"/>
    </row>
    <row r="215" spans="2:2">
      <c r="B215" s="67"/>
    </row>
    <row r="216" spans="2:2">
      <c r="B216" s="67"/>
    </row>
    <row r="217" spans="2:2">
      <c r="B217" s="67"/>
    </row>
    <row r="218" spans="2:2">
      <c r="B218" s="67"/>
    </row>
    <row r="219" spans="2:2">
      <c r="B219" s="67"/>
    </row>
    <row r="220" spans="2:2">
      <c r="B220" s="67"/>
    </row>
    <row r="221" spans="2:2">
      <c r="B221" s="67"/>
    </row>
  </sheetData>
  <mergeCells count="20">
    <mergeCell ref="A25:B25"/>
    <mergeCell ref="A104:B104"/>
    <mergeCell ref="A118:B118"/>
    <mergeCell ref="A55:B55"/>
    <mergeCell ref="A89:B89"/>
    <mergeCell ref="A90:B90"/>
    <mergeCell ref="A93:B93"/>
    <mergeCell ref="A103:B103"/>
    <mergeCell ref="B2:F2"/>
    <mergeCell ref="A20:B20"/>
    <mergeCell ref="A22:B22"/>
    <mergeCell ref="A6:B6"/>
    <mergeCell ref="A7:B7"/>
    <mergeCell ref="A10:B10"/>
    <mergeCell ref="D148:E148"/>
    <mergeCell ref="G148:H148"/>
    <mergeCell ref="D149:E149"/>
    <mergeCell ref="G149:I149"/>
    <mergeCell ref="A26:B26"/>
    <mergeCell ref="A27:B27"/>
  </mergeCells>
  <pageMargins left="0.59055118110236227" right="0.59055118110236227" top="0.19685039370078741" bottom="0.19685039370078741" header="0.31496062992125984" footer="0.31496062992125984"/>
  <pageSetup paperSize="9" scale="85" orientation="landscape" r:id="rId1"/>
  <rowBreaks count="2" manualBreakCount="2">
    <brk id="102" max="7" man="1"/>
    <brk id="14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229"/>
  <sheetViews>
    <sheetView view="pageBreakPreview" topLeftCell="A142" zoomScale="70" zoomScaleNormal="70" zoomScaleSheetLayoutView="70" workbookViewId="0">
      <selection activeCell="K16" sqref="K16"/>
    </sheetView>
  </sheetViews>
  <sheetFormatPr defaultRowHeight="18.75"/>
  <cols>
    <col min="1" max="1" width="9.140625" style="57"/>
    <col min="2" max="2" width="106.140625" style="57" customWidth="1"/>
    <col min="3" max="3" width="14.140625" style="66" customWidth="1"/>
    <col min="4" max="4" width="16.140625" style="66" customWidth="1"/>
    <col min="5" max="5" width="16.7109375" style="66" customWidth="1"/>
    <col min="6" max="6" width="16.140625" style="66" customWidth="1"/>
    <col min="7" max="7" width="16.140625" style="57" customWidth="1"/>
    <col min="8" max="8" width="16.42578125" style="57" customWidth="1"/>
    <col min="9" max="16384" width="9.140625" style="57"/>
  </cols>
  <sheetData>
    <row r="1" spans="1:9" ht="22.5" customHeight="1">
      <c r="B1" s="333" t="s">
        <v>167</v>
      </c>
      <c r="C1" s="333"/>
      <c r="D1" s="333"/>
      <c r="E1" s="333"/>
      <c r="F1" s="333"/>
      <c r="G1" s="333"/>
      <c r="H1" s="333"/>
    </row>
    <row r="2" spans="1:9">
      <c r="B2" s="58"/>
      <c r="C2" s="59"/>
      <c r="D2" s="58"/>
      <c r="E2" s="58"/>
      <c r="F2" s="58"/>
      <c r="H2" s="57" t="s">
        <v>102</v>
      </c>
    </row>
    <row r="3" spans="1:9" ht="71.25" customHeight="1">
      <c r="A3" s="60" t="s">
        <v>115</v>
      </c>
      <c r="B3" s="61" t="s">
        <v>31</v>
      </c>
      <c r="C3" s="62" t="s">
        <v>5</v>
      </c>
      <c r="D3" s="71" t="s">
        <v>181</v>
      </c>
      <c r="E3" s="71" t="s">
        <v>182</v>
      </c>
      <c r="F3" s="71" t="s">
        <v>183</v>
      </c>
      <c r="G3" s="2" t="s">
        <v>157</v>
      </c>
      <c r="H3" s="2" t="s">
        <v>160</v>
      </c>
    </row>
    <row r="4" spans="1:9" ht="30.75" customHeight="1">
      <c r="A4" s="63">
        <v>1</v>
      </c>
      <c r="B4" s="64">
        <v>2</v>
      </c>
      <c r="C4" s="2">
        <v>3</v>
      </c>
      <c r="D4" s="2">
        <v>4</v>
      </c>
      <c r="E4" s="2">
        <v>5</v>
      </c>
      <c r="F4" s="2">
        <v>6</v>
      </c>
      <c r="G4" s="63">
        <v>7</v>
      </c>
      <c r="H4" s="63">
        <v>8</v>
      </c>
    </row>
    <row r="5" spans="1:9" ht="30.75" customHeight="1">
      <c r="A5" s="343" t="s">
        <v>121</v>
      </c>
      <c r="B5" s="343"/>
      <c r="C5" s="107"/>
      <c r="D5" s="116">
        <f>SUM(D6,D101,D139,D144,D148,D162,D173,D186,D190,D194)</f>
        <v>20704.8</v>
      </c>
      <c r="E5" s="116">
        <f>SUM(E6,E101,E139,E144,E148,E162,E173,E186,E190,E194)</f>
        <v>26867.199999999997</v>
      </c>
      <c r="F5" s="305">
        <f>SUM(F6,F101,F139,F144,F148,F162,F173,F186,F190,F194)</f>
        <v>28760.199999999997</v>
      </c>
      <c r="G5" s="305">
        <f>F5-E5</f>
        <v>1893</v>
      </c>
      <c r="H5" s="117">
        <f t="shared" ref="H5:H58" si="0">(F5/E5)*100</f>
        <v>107.04576584087661</v>
      </c>
      <c r="I5" s="110"/>
    </row>
    <row r="6" spans="1:9" ht="29.25" customHeight="1">
      <c r="A6" s="111" t="s">
        <v>122</v>
      </c>
      <c r="B6" s="112" t="s">
        <v>470</v>
      </c>
      <c r="C6" s="113"/>
      <c r="D6" s="114">
        <f>D8+D65+D78</f>
        <v>17841.900000000001</v>
      </c>
      <c r="E6" s="114">
        <f>E8+E65+E78</f>
        <v>21066.2</v>
      </c>
      <c r="F6" s="306">
        <f>F8+F65+F78</f>
        <v>22235</v>
      </c>
      <c r="G6" s="305">
        <f t="shared" ref="G6:G8" si="1">F6-E6</f>
        <v>1168.7999999999993</v>
      </c>
      <c r="H6" s="117">
        <f t="shared" si="0"/>
        <v>105.54822416952274</v>
      </c>
      <c r="I6" s="110"/>
    </row>
    <row r="7" spans="1:9" ht="24.75" customHeight="1">
      <c r="A7" s="118"/>
      <c r="B7" s="119" t="s">
        <v>123</v>
      </c>
      <c r="C7" s="107"/>
      <c r="D7" s="88"/>
      <c r="E7" s="88"/>
      <c r="F7" s="82"/>
      <c r="G7" s="108"/>
      <c r="H7" s="88"/>
      <c r="I7" s="110"/>
    </row>
    <row r="8" spans="1:9" ht="29.25" customHeight="1">
      <c r="A8" s="120" t="s">
        <v>124</v>
      </c>
      <c r="B8" s="121" t="s">
        <v>127</v>
      </c>
      <c r="C8" s="122">
        <v>1010</v>
      </c>
      <c r="D8" s="123">
        <f>D9+D30+D31+D32+D33</f>
        <v>12806</v>
      </c>
      <c r="E8" s="123">
        <f>E9+E30+E31+E32+E33</f>
        <v>15660.5</v>
      </c>
      <c r="F8" s="124">
        <f>F30+F31+F33+F9+F32</f>
        <v>16417.3</v>
      </c>
      <c r="G8" s="123">
        <f t="shared" si="1"/>
        <v>756.79999999999927</v>
      </c>
      <c r="H8" s="125">
        <f t="shared" si="0"/>
        <v>104.83254046805656</v>
      </c>
      <c r="I8" s="110"/>
    </row>
    <row r="9" spans="1:9" ht="25.5" customHeight="1">
      <c r="A9" s="126" t="s">
        <v>271</v>
      </c>
      <c r="B9" s="127" t="s">
        <v>465</v>
      </c>
      <c r="C9" s="128">
        <v>1011</v>
      </c>
      <c r="D9" s="104">
        <f>SUM(D10:D28)</f>
        <v>794</v>
      </c>
      <c r="E9" s="104">
        <f>SUM(E10:E29)</f>
        <v>2332.1</v>
      </c>
      <c r="F9" s="104">
        <f t="shared" ref="F9" si="2">SUM(F10:F28)</f>
        <v>1452.3</v>
      </c>
      <c r="G9" s="104">
        <f>F9-E9</f>
        <v>-879.8</v>
      </c>
      <c r="H9" s="109">
        <f>(F9/E9)*100</f>
        <v>62.274345010934354</v>
      </c>
      <c r="I9" s="110"/>
    </row>
    <row r="10" spans="1:9" ht="21" customHeight="1">
      <c r="A10" s="129"/>
      <c r="B10" s="130" t="s">
        <v>466</v>
      </c>
      <c r="C10" s="130"/>
      <c r="D10" s="88">
        <v>74.7</v>
      </c>
      <c r="E10" s="88"/>
      <c r="F10" s="82"/>
      <c r="G10" s="104">
        <f t="shared" ref="G10:G76" si="3">F10-E10</f>
        <v>0</v>
      </c>
      <c r="H10" s="131"/>
      <c r="I10" s="110"/>
    </row>
    <row r="11" spans="1:9" ht="20.25" customHeight="1">
      <c r="A11" s="129"/>
      <c r="B11" s="130" t="s">
        <v>295</v>
      </c>
      <c r="C11" s="130"/>
      <c r="D11" s="88"/>
      <c r="E11" s="88">
        <v>20</v>
      </c>
      <c r="F11" s="82">
        <v>57.3</v>
      </c>
      <c r="G11" s="88">
        <f t="shared" si="3"/>
        <v>37.299999999999997</v>
      </c>
      <c r="H11" s="131">
        <f t="shared" ref="H11:H29" si="4">(F11/E11)*100</f>
        <v>286.5</v>
      </c>
      <c r="I11" s="110"/>
    </row>
    <row r="12" spans="1:9" ht="24.75" customHeight="1">
      <c r="A12" s="129"/>
      <c r="B12" s="130" t="s">
        <v>199</v>
      </c>
      <c r="C12" s="130"/>
      <c r="D12" s="88">
        <v>125.7</v>
      </c>
      <c r="E12" s="88">
        <v>270</v>
      </c>
      <c r="F12" s="82">
        <v>105.8</v>
      </c>
      <c r="G12" s="88">
        <f t="shared" si="3"/>
        <v>-164.2</v>
      </c>
      <c r="H12" s="131">
        <f t="shared" si="4"/>
        <v>39.185185185185183</v>
      </c>
      <c r="I12" s="110"/>
    </row>
    <row r="13" spans="1:9" ht="18.75" customHeight="1">
      <c r="A13" s="129"/>
      <c r="B13" s="130" t="s">
        <v>200</v>
      </c>
      <c r="C13" s="130"/>
      <c r="D13" s="88">
        <v>76.7</v>
      </c>
      <c r="E13" s="88"/>
      <c r="F13" s="82"/>
      <c r="G13" s="88">
        <f t="shared" si="3"/>
        <v>0</v>
      </c>
      <c r="H13" s="131"/>
      <c r="I13" s="110"/>
    </row>
    <row r="14" spans="1:9" ht="23.25" customHeight="1">
      <c r="A14" s="129"/>
      <c r="B14" s="130" t="s">
        <v>426</v>
      </c>
      <c r="C14" s="130"/>
      <c r="D14" s="88"/>
      <c r="E14" s="88">
        <v>500</v>
      </c>
      <c r="F14" s="82">
        <v>70.8</v>
      </c>
      <c r="G14" s="88">
        <f t="shared" si="3"/>
        <v>-429.2</v>
      </c>
      <c r="H14" s="131">
        <f t="shared" si="4"/>
        <v>14.16</v>
      </c>
      <c r="I14" s="110"/>
    </row>
    <row r="15" spans="1:9" ht="23.25" customHeight="1">
      <c r="A15" s="129"/>
      <c r="B15" s="130" t="s">
        <v>201</v>
      </c>
      <c r="C15" s="130"/>
      <c r="D15" s="88">
        <v>168.8</v>
      </c>
      <c r="E15" s="88"/>
      <c r="F15" s="82"/>
      <c r="G15" s="88">
        <f t="shared" si="3"/>
        <v>0</v>
      </c>
      <c r="H15" s="131"/>
      <c r="I15" s="110"/>
    </row>
    <row r="16" spans="1:9" ht="23.25" customHeight="1">
      <c r="A16" s="129"/>
      <c r="B16" s="130" t="s">
        <v>427</v>
      </c>
      <c r="C16" s="130"/>
      <c r="D16" s="88"/>
      <c r="E16" s="88">
        <v>550</v>
      </c>
      <c r="F16" s="82">
        <v>379</v>
      </c>
      <c r="G16" s="88">
        <f t="shared" si="3"/>
        <v>-171</v>
      </c>
      <c r="H16" s="131">
        <f t="shared" si="4"/>
        <v>68.909090909090907</v>
      </c>
      <c r="I16" s="110"/>
    </row>
    <row r="17" spans="1:9" ht="25.5" customHeight="1">
      <c r="A17" s="129"/>
      <c r="B17" s="130" t="s">
        <v>202</v>
      </c>
      <c r="C17" s="130"/>
      <c r="D17" s="88">
        <v>144.6</v>
      </c>
      <c r="E17" s="88">
        <v>500</v>
      </c>
      <c r="F17" s="82">
        <v>586.29999999999995</v>
      </c>
      <c r="G17" s="88">
        <f t="shared" si="3"/>
        <v>86.299999999999955</v>
      </c>
      <c r="H17" s="131">
        <f t="shared" si="4"/>
        <v>117.25999999999999</v>
      </c>
      <c r="I17" s="110"/>
    </row>
    <row r="18" spans="1:9" ht="20.25" customHeight="1">
      <c r="A18" s="129"/>
      <c r="B18" s="130" t="s">
        <v>220</v>
      </c>
      <c r="C18" s="130"/>
      <c r="D18" s="88">
        <v>63.1</v>
      </c>
      <c r="E18" s="88"/>
      <c r="F18" s="82"/>
      <c r="G18" s="88">
        <f t="shared" si="3"/>
        <v>0</v>
      </c>
      <c r="H18" s="131"/>
      <c r="I18" s="134"/>
    </row>
    <row r="19" spans="1:9" ht="20.25" customHeight="1">
      <c r="A19" s="129"/>
      <c r="B19" s="130" t="s">
        <v>221</v>
      </c>
      <c r="C19" s="130"/>
      <c r="D19" s="88">
        <v>16.2</v>
      </c>
      <c r="E19" s="88"/>
      <c r="F19" s="82"/>
      <c r="G19" s="88">
        <f t="shared" si="3"/>
        <v>0</v>
      </c>
      <c r="H19" s="131"/>
      <c r="I19" s="134"/>
    </row>
    <row r="20" spans="1:9" ht="27" customHeight="1">
      <c r="A20" s="129"/>
      <c r="B20" s="133" t="s">
        <v>205</v>
      </c>
      <c r="C20" s="130"/>
      <c r="D20" s="88">
        <v>6.6</v>
      </c>
      <c r="E20" s="88">
        <v>35</v>
      </c>
      <c r="F20" s="82">
        <v>23.4</v>
      </c>
      <c r="G20" s="88">
        <f t="shared" si="3"/>
        <v>-11.600000000000001</v>
      </c>
      <c r="H20" s="131">
        <f t="shared" si="4"/>
        <v>66.857142857142847</v>
      </c>
      <c r="I20" s="134"/>
    </row>
    <row r="21" spans="1:9" ht="23.25" customHeight="1">
      <c r="A21" s="129"/>
      <c r="B21" s="133" t="s">
        <v>206</v>
      </c>
      <c r="C21" s="130"/>
      <c r="D21" s="88">
        <v>16.3</v>
      </c>
      <c r="E21" s="88">
        <v>20</v>
      </c>
      <c r="F21" s="82">
        <v>13.4</v>
      </c>
      <c r="G21" s="88">
        <f t="shared" si="3"/>
        <v>-6.6</v>
      </c>
      <c r="H21" s="131">
        <f t="shared" si="4"/>
        <v>67</v>
      </c>
      <c r="I21" s="134"/>
    </row>
    <row r="22" spans="1:9" ht="21.75" customHeight="1">
      <c r="A22" s="129"/>
      <c r="B22" s="133" t="s">
        <v>207</v>
      </c>
      <c r="C22" s="130"/>
      <c r="D22" s="88">
        <v>0.3</v>
      </c>
      <c r="E22" s="88">
        <v>5</v>
      </c>
      <c r="F22" s="82">
        <v>0.7</v>
      </c>
      <c r="G22" s="88">
        <f t="shared" si="3"/>
        <v>-4.3</v>
      </c>
      <c r="H22" s="131">
        <f t="shared" si="4"/>
        <v>13.999999999999998</v>
      </c>
      <c r="I22" s="134"/>
    </row>
    <row r="23" spans="1:9" ht="24.75" customHeight="1">
      <c r="A23" s="129"/>
      <c r="B23" s="133" t="s">
        <v>208</v>
      </c>
      <c r="C23" s="130"/>
      <c r="D23" s="88">
        <v>11.5</v>
      </c>
      <c r="E23" s="88">
        <v>38</v>
      </c>
      <c r="F23" s="82">
        <v>14.8</v>
      </c>
      <c r="G23" s="88">
        <f t="shared" si="3"/>
        <v>-23.2</v>
      </c>
      <c r="H23" s="131">
        <f t="shared" si="4"/>
        <v>38.947368421052637</v>
      </c>
      <c r="I23" s="134"/>
    </row>
    <row r="24" spans="1:9" ht="24.75" customHeight="1">
      <c r="A24" s="129"/>
      <c r="B24" s="133" t="s">
        <v>209</v>
      </c>
      <c r="C24" s="130"/>
      <c r="D24" s="88">
        <v>53.4</v>
      </c>
      <c r="E24" s="88">
        <v>74</v>
      </c>
      <c r="F24" s="82">
        <v>65.599999999999994</v>
      </c>
      <c r="G24" s="88">
        <f t="shared" si="3"/>
        <v>-8.4000000000000057</v>
      </c>
      <c r="H24" s="131">
        <f t="shared" si="4"/>
        <v>88.648648648648646</v>
      </c>
      <c r="I24" s="134"/>
    </row>
    <row r="25" spans="1:9" ht="24.75" customHeight="1">
      <c r="A25" s="129"/>
      <c r="B25" s="133" t="s">
        <v>210</v>
      </c>
      <c r="C25" s="130"/>
      <c r="D25" s="88">
        <v>0.5</v>
      </c>
      <c r="E25" s="88">
        <v>0.6</v>
      </c>
      <c r="F25" s="82">
        <v>0.7</v>
      </c>
      <c r="G25" s="88">
        <f t="shared" si="3"/>
        <v>9.9999999999999978E-2</v>
      </c>
      <c r="H25" s="131">
        <f t="shared" si="4"/>
        <v>116.66666666666667</v>
      </c>
      <c r="I25" s="134"/>
    </row>
    <row r="26" spans="1:9" ht="24.75" customHeight="1">
      <c r="A26" s="129"/>
      <c r="B26" s="133" t="s">
        <v>211</v>
      </c>
      <c r="C26" s="130"/>
      <c r="D26" s="88">
        <v>11.6</v>
      </c>
      <c r="E26" s="88">
        <v>35</v>
      </c>
      <c r="F26" s="82">
        <v>5.7</v>
      </c>
      <c r="G26" s="88">
        <f t="shared" si="3"/>
        <v>-29.3</v>
      </c>
      <c r="H26" s="131">
        <f t="shared" si="4"/>
        <v>16.285714285714288</v>
      </c>
      <c r="I26" s="134"/>
    </row>
    <row r="27" spans="1:9" ht="24" customHeight="1">
      <c r="A27" s="129"/>
      <c r="B27" s="135" t="s">
        <v>212</v>
      </c>
      <c r="C27" s="130"/>
      <c r="D27" s="88">
        <v>24</v>
      </c>
      <c r="E27" s="88">
        <v>75</v>
      </c>
      <c r="F27" s="82">
        <v>28.2</v>
      </c>
      <c r="G27" s="88">
        <f t="shared" si="3"/>
        <v>-46.8</v>
      </c>
      <c r="H27" s="131">
        <f t="shared" si="4"/>
        <v>37.6</v>
      </c>
      <c r="I27" s="134"/>
    </row>
    <row r="28" spans="1:9" ht="21.75" customHeight="1">
      <c r="A28" s="129"/>
      <c r="B28" s="135" t="s">
        <v>213</v>
      </c>
      <c r="C28" s="130"/>
      <c r="D28" s="104"/>
      <c r="E28" s="88">
        <v>123</v>
      </c>
      <c r="F28" s="82">
        <v>100.6</v>
      </c>
      <c r="G28" s="88">
        <f t="shared" si="3"/>
        <v>-22.400000000000006</v>
      </c>
      <c r="H28" s="131">
        <f t="shared" si="4"/>
        <v>81.788617886178855</v>
      </c>
      <c r="I28" s="134"/>
    </row>
    <row r="29" spans="1:9" ht="22.5" customHeight="1">
      <c r="A29" s="129"/>
      <c r="B29" s="135" t="s">
        <v>469</v>
      </c>
      <c r="C29" s="130"/>
      <c r="D29" s="104"/>
      <c r="E29" s="88">
        <v>86.5</v>
      </c>
      <c r="F29" s="82"/>
      <c r="G29" s="88">
        <f t="shared" si="3"/>
        <v>-86.5</v>
      </c>
      <c r="H29" s="131">
        <f t="shared" si="4"/>
        <v>0</v>
      </c>
      <c r="I29" s="134"/>
    </row>
    <row r="30" spans="1:9" ht="24.75" customHeight="1">
      <c r="A30" s="126" t="s">
        <v>272</v>
      </c>
      <c r="B30" s="136" t="s">
        <v>2</v>
      </c>
      <c r="C30" s="128">
        <v>1012</v>
      </c>
      <c r="D30" s="104">
        <v>9679.7999999999993</v>
      </c>
      <c r="E30" s="104">
        <v>10306.4</v>
      </c>
      <c r="F30" s="78">
        <v>11592.3</v>
      </c>
      <c r="G30" s="104">
        <f t="shared" si="3"/>
        <v>1285.8999999999996</v>
      </c>
      <c r="H30" s="109">
        <f t="shared" si="0"/>
        <v>112.47671349840876</v>
      </c>
      <c r="I30" s="134"/>
    </row>
    <row r="31" spans="1:9" ht="24.75" customHeight="1">
      <c r="A31" s="126" t="s">
        <v>273</v>
      </c>
      <c r="B31" s="136" t="s">
        <v>3</v>
      </c>
      <c r="C31" s="128">
        <v>1013</v>
      </c>
      <c r="D31" s="104">
        <v>2086.5</v>
      </c>
      <c r="E31" s="104">
        <v>2236.6</v>
      </c>
      <c r="F31" s="78">
        <v>2506</v>
      </c>
      <c r="G31" s="104">
        <f t="shared" si="3"/>
        <v>269.40000000000009</v>
      </c>
      <c r="H31" s="109">
        <f t="shared" si="0"/>
        <v>112.04506840740409</v>
      </c>
      <c r="I31" s="134"/>
    </row>
    <row r="32" spans="1:9" ht="24.75" customHeight="1">
      <c r="A32" s="126" t="s">
        <v>273</v>
      </c>
      <c r="B32" s="136" t="s">
        <v>274</v>
      </c>
      <c r="C32" s="128">
        <v>1014</v>
      </c>
      <c r="D32" s="104">
        <v>37.6</v>
      </c>
      <c r="E32" s="104">
        <v>366</v>
      </c>
      <c r="F32" s="78">
        <v>326.7</v>
      </c>
      <c r="G32" s="104">
        <f t="shared" si="3"/>
        <v>-39.300000000000011</v>
      </c>
      <c r="H32" s="109">
        <f t="shared" si="0"/>
        <v>89.26229508196721</v>
      </c>
      <c r="I32" s="134"/>
    </row>
    <row r="33" spans="1:9" ht="23.25" customHeight="1">
      <c r="A33" s="126" t="s">
        <v>275</v>
      </c>
      <c r="B33" s="136" t="s">
        <v>473</v>
      </c>
      <c r="C33" s="128">
        <v>1015</v>
      </c>
      <c r="D33" s="104">
        <f>SUM(D34:D58)</f>
        <v>208.10000000000002</v>
      </c>
      <c r="E33" s="104">
        <f t="shared" ref="E33" si="5">SUM(E34:E58)</f>
        <v>419.4</v>
      </c>
      <c r="F33" s="104">
        <f>F34+F35+F36+F37+F38+F39+F40+F41+F42+F43+F44+F45+F46+F47+F48+F49+F50+F51+F52+F53+F54+F55+F56+F57+F58+F59+F60+F61+F62+F63+F64</f>
        <v>540</v>
      </c>
      <c r="G33" s="104">
        <f t="shared" si="3"/>
        <v>120.60000000000002</v>
      </c>
      <c r="H33" s="109">
        <f t="shared" si="0"/>
        <v>128.75536480686696</v>
      </c>
      <c r="I33" s="134"/>
    </row>
    <row r="34" spans="1:9" ht="24.75" customHeight="1">
      <c r="A34" s="137"/>
      <c r="B34" s="133" t="s">
        <v>222</v>
      </c>
      <c r="C34" s="107"/>
      <c r="D34" s="88">
        <v>31.8</v>
      </c>
      <c r="E34" s="88">
        <v>10</v>
      </c>
      <c r="F34" s="82"/>
      <c r="G34" s="88">
        <f t="shared" si="3"/>
        <v>-10</v>
      </c>
      <c r="H34" s="131">
        <f t="shared" si="0"/>
        <v>0</v>
      </c>
      <c r="I34" s="134"/>
    </row>
    <row r="35" spans="1:9" ht="24.75" customHeight="1">
      <c r="A35" s="137"/>
      <c r="B35" s="135" t="s">
        <v>471</v>
      </c>
      <c r="C35" s="107"/>
      <c r="D35" s="88">
        <v>15.7</v>
      </c>
      <c r="E35" s="88">
        <v>20</v>
      </c>
      <c r="F35" s="82">
        <v>18.2</v>
      </c>
      <c r="G35" s="88">
        <f t="shared" si="3"/>
        <v>-1.8000000000000007</v>
      </c>
      <c r="H35" s="131">
        <f t="shared" si="0"/>
        <v>90.999999999999986</v>
      </c>
      <c r="I35" s="134"/>
    </row>
    <row r="36" spans="1:9" ht="24.75" customHeight="1">
      <c r="A36" s="137"/>
      <c r="B36" s="133" t="s">
        <v>224</v>
      </c>
      <c r="C36" s="107"/>
      <c r="D36" s="88">
        <v>16.399999999999999</v>
      </c>
      <c r="E36" s="88">
        <v>35</v>
      </c>
      <c r="F36" s="82">
        <v>24.5</v>
      </c>
      <c r="G36" s="88">
        <f t="shared" si="3"/>
        <v>-10.5</v>
      </c>
      <c r="H36" s="131">
        <f t="shared" si="0"/>
        <v>70</v>
      </c>
      <c r="I36" s="134"/>
    </row>
    <row r="37" spans="1:9" ht="24.75" customHeight="1">
      <c r="A37" s="137"/>
      <c r="B37" s="133" t="s">
        <v>225</v>
      </c>
      <c r="C37" s="107"/>
      <c r="D37" s="88">
        <v>17.8</v>
      </c>
      <c r="E37" s="88">
        <v>30</v>
      </c>
      <c r="F37" s="82">
        <v>82.7</v>
      </c>
      <c r="G37" s="88">
        <f t="shared" si="3"/>
        <v>52.7</v>
      </c>
      <c r="H37" s="131">
        <f t="shared" si="0"/>
        <v>275.66666666666669</v>
      </c>
      <c r="I37" s="134"/>
    </row>
    <row r="38" spans="1:9" ht="24.75" customHeight="1">
      <c r="A38" s="137"/>
      <c r="B38" s="133" t="s">
        <v>226</v>
      </c>
      <c r="C38" s="107"/>
      <c r="D38" s="88">
        <v>4.4000000000000004</v>
      </c>
      <c r="E38" s="88">
        <v>4</v>
      </c>
      <c r="F38" s="82">
        <v>5.3</v>
      </c>
      <c r="G38" s="88">
        <f t="shared" si="3"/>
        <v>1.2999999999999998</v>
      </c>
      <c r="H38" s="131">
        <f t="shared" si="0"/>
        <v>132.5</v>
      </c>
      <c r="I38" s="134"/>
    </row>
    <row r="39" spans="1:9" ht="24.75" customHeight="1">
      <c r="A39" s="137"/>
      <c r="B39" s="133" t="s">
        <v>227</v>
      </c>
      <c r="C39" s="107"/>
      <c r="D39" s="88">
        <v>21.4</v>
      </c>
      <c r="E39" s="88">
        <v>30</v>
      </c>
      <c r="F39" s="82">
        <v>29.6</v>
      </c>
      <c r="G39" s="88">
        <f t="shared" si="3"/>
        <v>-0.39999999999999858</v>
      </c>
      <c r="H39" s="131">
        <f t="shared" si="0"/>
        <v>98.666666666666671</v>
      </c>
      <c r="I39" s="134"/>
    </row>
    <row r="40" spans="1:9" ht="24.75" customHeight="1">
      <c r="A40" s="137"/>
      <c r="B40" s="135" t="s">
        <v>228</v>
      </c>
      <c r="C40" s="107"/>
      <c r="D40" s="88">
        <v>37.799999999999997</v>
      </c>
      <c r="E40" s="88">
        <v>16.899999999999999</v>
      </c>
      <c r="F40" s="82">
        <v>16.899999999999999</v>
      </c>
      <c r="G40" s="88">
        <f t="shared" si="3"/>
        <v>0</v>
      </c>
      <c r="H40" s="131">
        <f t="shared" si="0"/>
        <v>100</v>
      </c>
      <c r="I40" s="134"/>
    </row>
    <row r="41" spans="1:9" ht="24.75" customHeight="1">
      <c r="A41" s="137"/>
      <c r="B41" s="135" t="s">
        <v>229</v>
      </c>
      <c r="C41" s="107"/>
      <c r="D41" s="88">
        <v>8.6</v>
      </c>
      <c r="E41" s="88">
        <v>18</v>
      </c>
      <c r="F41" s="82">
        <v>16.5</v>
      </c>
      <c r="G41" s="88">
        <f t="shared" si="3"/>
        <v>-1.5</v>
      </c>
      <c r="H41" s="131">
        <f t="shared" si="0"/>
        <v>91.666666666666657</v>
      </c>
      <c r="I41" s="134"/>
    </row>
    <row r="42" spans="1:9" ht="24.75" customHeight="1">
      <c r="A42" s="137"/>
      <c r="B42" s="135" t="s">
        <v>230</v>
      </c>
      <c r="C42" s="107"/>
      <c r="D42" s="88">
        <v>4.0999999999999996</v>
      </c>
      <c r="E42" s="88">
        <v>1.5</v>
      </c>
      <c r="F42" s="82">
        <v>5.8</v>
      </c>
      <c r="G42" s="88">
        <f t="shared" si="3"/>
        <v>4.3</v>
      </c>
      <c r="H42" s="131">
        <f t="shared" si="0"/>
        <v>386.66666666666669</v>
      </c>
      <c r="I42" s="134"/>
    </row>
    <row r="43" spans="1:9" ht="24.75" customHeight="1">
      <c r="A43" s="137"/>
      <c r="B43" s="135" t="s">
        <v>231</v>
      </c>
      <c r="C43" s="107"/>
      <c r="D43" s="88">
        <v>7.4</v>
      </c>
      <c r="E43" s="88"/>
      <c r="F43" s="82"/>
      <c r="G43" s="88">
        <f t="shared" si="3"/>
        <v>0</v>
      </c>
      <c r="H43" s="131"/>
      <c r="I43" s="134"/>
    </row>
    <row r="44" spans="1:9" ht="24.75" customHeight="1">
      <c r="A44" s="137"/>
      <c r="B44" s="133" t="s">
        <v>232</v>
      </c>
      <c r="C44" s="107"/>
      <c r="D44" s="88">
        <v>7.8</v>
      </c>
      <c r="E44" s="88">
        <v>19.2</v>
      </c>
      <c r="F44" s="82">
        <v>14</v>
      </c>
      <c r="G44" s="88">
        <f t="shared" si="3"/>
        <v>-5.1999999999999993</v>
      </c>
      <c r="H44" s="131">
        <f t="shared" si="0"/>
        <v>72.916666666666671</v>
      </c>
      <c r="I44" s="134"/>
    </row>
    <row r="45" spans="1:9" ht="24.75" customHeight="1">
      <c r="A45" s="137"/>
      <c r="B45" s="133" t="s">
        <v>233</v>
      </c>
      <c r="C45" s="107"/>
      <c r="D45" s="88">
        <v>4.8</v>
      </c>
      <c r="E45" s="88">
        <v>2</v>
      </c>
      <c r="F45" s="82">
        <v>1.8</v>
      </c>
      <c r="G45" s="88">
        <f t="shared" si="3"/>
        <v>-0.19999999999999996</v>
      </c>
      <c r="H45" s="131">
        <f t="shared" si="0"/>
        <v>90</v>
      </c>
      <c r="I45" s="134"/>
    </row>
    <row r="46" spans="1:9" ht="24.75" customHeight="1">
      <c r="A46" s="137"/>
      <c r="B46" s="133" t="s">
        <v>264</v>
      </c>
      <c r="C46" s="107"/>
      <c r="D46" s="88">
        <v>14.2</v>
      </c>
      <c r="E46" s="88"/>
      <c r="F46" s="82">
        <v>1</v>
      </c>
      <c r="G46" s="88">
        <f t="shared" si="3"/>
        <v>1</v>
      </c>
      <c r="H46" s="131"/>
      <c r="I46" s="134"/>
    </row>
    <row r="47" spans="1:9" ht="24.75" customHeight="1">
      <c r="A47" s="137"/>
      <c r="B47" s="133" t="s">
        <v>265</v>
      </c>
      <c r="C47" s="107"/>
      <c r="D47" s="88">
        <v>6</v>
      </c>
      <c r="E47" s="88"/>
      <c r="F47" s="82"/>
      <c r="G47" s="88">
        <f t="shared" si="3"/>
        <v>0</v>
      </c>
      <c r="H47" s="131"/>
      <c r="I47" s="134"/>
    </row>
    <row r="48" spans="1:9" ht="24.75" customHeight="1">
      <c r="A48" s="137"/>
      <c r="B48" s="133" t="s">
        <v>415</v>
      </c>
      <c r="C48" s="107"/>
      <c r="D48" s="88">
        <v>3.9</v>
      </c>
      <c r="E48" s="88"/>
      <c r="F48" s="82"/>
      <c r="G48" s="88">
        <f t="shared" si="3"/>
        <v>0</v>
      </c>
      <c r="H48" s="131"/>
      <c r="I48" s="134"/>
    </row>
    <row r="49" spans="1:9" ht="24.75" customHeight="1">
      <c r="A49" s="137"/>
      <c r="B49" s="133" t="s">
        <v>248</v>
      </c>
      <c r="C49" s="107"/>
      <c r="D49" s="88">
        <v>3.4</v>
      </c>
      <c r="E49" s="88"/>
      <c r="F49" s="82"/>
      <c r="G49" s="88">
        <f t="shared" si="3"/>
        <v>0</v>
      </c>
      <c r="H49" s="131"/>
      <c r="I49" s="134"/>
    </row>
    <row r="50" spans="1:9" ht="24.75" customHeight="1">
      <c r="A50" s="137"/>
      <c r="B50" s="133" t="s">
        <v>276</v>
      </c>
      <c r="C50" s="107"/>
      <c r="D50" s="88"/>
      <c r="E50" s="88">
        <v>4</v>
      </c>
      <c r="F50" s="82">
        <v>3.7</v>
      </c>
      <c r="G50" s="88">
        <f t="shared" si="3"/>
        <v>-0.29999999999999982</v>
      </c>
      <c r="H50" s="131">
        <f t="shared" si="0"/>
        <v>92.5</v>
      </c>
      <c r="I50" s="134"/>
    </row>
    <row r="51" spans="1:9" ht="24.75" customHeight="1">
      <c r="A51" s="137"/>
      <c r="B51" s="133" t="s">
        <v>235</v>
      </c>
      <c r="C51" s="107"/>
      <c r="D51" s="88"/>
      <c r="E51" s="88">
        <v>6</v>
      </c>
      <c r="F51" s="82">
        <v>5.4</v>
      </c>
      <c r="G51" s="88">
        <f t="shared" si="3"/>
        <v>-0.59999999999999964</v>
      </c>
      <c r="H51" s="131">
        <f t="shared" si="0"/>
        <v>90</v>
      </c>
      <c r="I51" s="134"/>
    </row>
    <row r="52" spans="1:9" ht="24.75" customHeight="1">
      <c r="A52" s="137"/>
      <c r="B52" s="133" t="s">
        <v>236</v>
      </c>
      <c r="C52" s="107"/>
      <c r="D52" s="88">
        <v>2.6</v>
      </c>
      <c r="E52" s="88">
        <v>3</v>
      </c>
      <c r="F52" s="82">
        <v>3</v>
      </c>
      <c r="G52" s="88">
        <f t="shared" si="3"/>
        <v>0</v>
      </c>
      <c r="H52" s="131">
        <f t="shared" si="0"/>
        <v>100</v>
      </c>
      <c r="I52" s="134"/>
    </row>
    <row r="53" spans="1:9" ht="24.75" customHeight="1">
      <c r="A53" s="137"/>
      <c r="B53" s="133" t="s">
        <v>237</v>
      </c>
      <c r="C53" s="107"/>
      <c r="D53" s="88"/>
      <c r="E53" s="88">
        <v>0.6</v>
      </c>
      <c r="F53" s="82"/>
      <c r="G53" s="88">
        <f t="shared" si="3"/>
        <v>-0.6</v>
      </c>
      <c r="H53" s="131">
        <f t="shared" si="0"/>
        <v>0</v>
      </c>
      <c r="I53" s="134"/>
    </row>
    <row r="54" spans="1:9" ht="24.75" customHeight="1">
      <c r="A54" s="137"/>
      <c r="B54" s="133" t="s">
        <v>238</v>
      </c>
      <c r="C54" s="107"/>
      <c r="D54" s="88"/>
      <c r="E54" s="88">
        <v>102</v>
      </c>
      <c r="F54" s="82">
        <v>92</v>
      </c>
      <c r="G54" s="88">
        <f t="shared" si="3"/>
        <v>-10</v>
      </c>
      <c r="H54" s="131">
        <f t="shared" si="0"/>
        <v>90.196078431372555</v>
      </c>
      <c r="I54" s="134"/>
    </row>
    <row r="55" spans="1:9" ht="24.75" customHeight="1">
      <c r="A55" s="137"/>
      <c r="B55" s="133" t="s">
        <v>239</v>
      </c>
      <c r="C55" s="107"/>
      <c r="D55" s="88"/>
      <c r="E55" s="88">
        <v>15</v>
      </c>
      <c r="F55" s="82"/>
      <c r="G55" s="88">
        <f t="shared" si="3"/>
        <v>-15</v>
      </c>
      <c r="H55" s="131">
        <f t="shared" si="0"/>
        <v>0</v>
      </c>
      <c r="I55" s="134"/>
    </row>
    <row r="56" spans="1:9" ht="24.75" customHeight="1">
      <c r="A56" s="137"/>
      <c r="B56" s="133" t="s">
        <v>428</v>
      </c>
      <c r="C56" s="107"/>
      <c r="D56" s="88"/>
      <c r="E56" s="88">
        <v>52</v>
      </c>
      <c r="F56" s="82">
        <v>82.8</v>
      </c>
      <c r="G56" s="88">
        <f t="shared" si="3"/>
        <v>30.799999999999997</v>
      </c>
      <c r="H56" s="131">
        <f t="shared" si="0"/>
        <v>159.23076923076923</v>
      </c>
      <c r="I56" s="134"/>
    </row>
    <row r="57" spans="1:9" ht="24.75" customHeight="1">
      <c r="A57" s="137"/>
      <c r="B57" s="133" t="s">
        <v>420</v>
      </c>
      <c r="C57" s="107"/>
      <c r="D57" s="88"/>
      <c r="E57" s="88">
        <v>0.2</v>
      </c>
      <c r="F57" s="82">
        <v>0.5</v>
      </c>
      <c r="G57" s="88">
        <f t="shared" si="3"/>
        <v>0.3</v>
      </c>
      <c r="H57" s="131">
        <f t="shared" si="0"/>
        <v>250</v>
      </c>
      <c r="I57" s="134"/>
    </row>
    <row r="58" spans="1:9" ht="24.75" customHeight="1">
      <c r="A58" s="137"/>
      <c r="B58" s="133" t="s">
        <v>248</v>
      </c>
      <c r="C58" s="107"/>
      <c r="D58" s="88"/>
      <c r="E58" s="88">
        <v>50</v>
      </c>
      <c r="F58" s="82"/>
      <c r="G58" s="88">
        <f t="shared" si="3"/>
        <v>-50</v>
      </c>
      <c r="H58" s="131">
        <f t="shared" si="0"/>
        <v>0</v>
      </c>
      <c r="I58" s="134"/>
    </row>
    <row r="59" spans="1:9" ht="24.75" customHeight="1">
      <c r="A59" s="137"/>
      <c r="B59" s="133" t="s">
        <v>450</v>
      </c>
      <c r="C59" s="107"/>
      <c r="D59" s="88"/>
      <c r="E59" s="88"/>
      <c r="F59" s="82">
        <v>110</v>
      </c>
      <c r="G59" s="88">
        <f t="shared" si="3"/>
        <v>110</v>
      </c>
      <c r="H59" s="131"/>
      <c r="I59" s="134"/>
    </row>
    <row r="60" spans="1:9" ht="24.75" customHeight="1">
      <c r="A60" s="137"/>
      <c r="B60" s="133" t="s">
        <v>451</v>
      </c>
      <c r="C60" s="107"/>
      <c r="D60" s="88"/>
      <c r="E60" s="88"/>
      <c r="F60" s="82">
        <v>0.6</v>
      </c>
      <c r="G60" s="88">
        <f t="shared" si="3"/>
        <v>0.6</v>
      </c>
      <c r="H60" s="131"/>
      <c r="I60" s="134"/>
    </row>
    <row r="61" spans="1:9" ht="24.75" customHeight="1">
      <c r="A61" s="137"/>
      <c r="B61" s="133" t="s">
        <v>452</v>
      </c>
      <c r="C61" s="107"/>
      <c r="D61" s="88"/>
      <c r="E61" s="88"/>
      <c r="F61" s="82">
        <v>11</v>
      </c>
      <c r="G61" s="88">
        <f t="shared" si="3"/>
        <v>11</v>
      </c>
      <c r="H61" s="131"/>
      <c r="I61" s="134"/>
    </row>
    <row r="62" spans="1:9" ht="24.75" customHeight="1">
      <c r="A62" s="137"/>
      <c r="B62" s="133" t="s">
        <v>453</v>
      </c>
      <c r="C62" s="107"/>
      <c r="D62" s="88"/>
      <c r="E62" s="88"/>
      <c r="F62" s="82">
        <v>2.8</v>
      </c>
      <c r="G62" s="88">
        <f t="shared" si="3"/>
        <v>2.8</v>
      </c>
      <c r="H62" s="131"/>
      <c r="I62" s="134"/>
    </row>
    <row r="63" spans="1:9" ht="24.75" customHeight="1">
      <c r="A63" s="137"/>
      <c r="B63" s="133" t="s">
        <v>454</v>
      </c>
      <c r="C63" s="107"/>
      <c r="D63" s="88"/>
      <c r="E63" s="88"/>
      <c r="F63" s="82">
        <v>3.1</v>
      </c>
      <c r="G63" s="88">
        <f t="shared" si="3"/>
        <v>3.1</v>
      </c>
      <c r="H63" s="131"/>
      <c r="I63" s="134"/>
    </row>
    <row r="64" spans="1:9" ht="24.75" customHeight="1">
      <c r="A64" s="137"/>
      <c r="B64" s="133" t="s">
        <v>455</v>
      </c>
      <c r="C64" s="107"/>
      <c r="D64" s="88"/>
      <c r="E64" s="88"/>
      <c r="F64" s="82">
        <v>8.8000000000000007</v>
      </c>
      <c r="G64" s="88">
        <f t="shared" si="3"/>
        <v>8.8000000000000007</v>
      </c>
      <c r="H64" s="131"/>
      <c r="I64" s="134"/>
    </row>
    <row r="65" spans="1:9" ht="24.75" customHeight="1">
      <c r="A65" s="120" t="s">
        <v>125</v>
      </c>
      <c r="B65" s="138" t="s">
        <v>129</v>
      </c>
      <c r="C65" s="122">
        <v>1020</v>
      </c>
      <c r="D65" s="123">
        <f>D66+D69+D70+D71+D72</f>
        <v>1320.1</v>
      </c>
      <c r="E65" s="123">
        <f>E66+E69+E70+E72</f>
        <v>1270.8999999999999</v>
      </c>
      <c r="F65" s="124">
        <f>F66+F69+F70+F72+F71</f>
        <v>1396.9</v>
      </c>
      <c r="G65" s="123">
        <f t="shared" si="3"/>
        <v>126.00000000000023</v>
      </c>
      <c r="H65" s="125">
        <f t="shared" ref="H65:H110" si="6">(F65/E65)*100</f>
        <v>109.91423400739635</v>
      </c>
      <c r="I65" s="134"/>
    </row>
    <row r="66" spans="1:9" ht="24.75" customHeight="1">
      <c r="A66" s="126" t="s">
        <v>277</v>
      </c>
      <c r="B66" s="127" t="s">
        <v>197</v>
      </c>
      <c r="C66" s="128">
        <v>1021</v>
      </c>
      <c r="D66" s="104">
        <f>SUM(D67:D68)</f>
        <v>34.5</v>
      </c>
      <c r="E66" s="104">
        <f t="shared" ref="E66:F66" si="7">SUM(E67:E68)</f>
        <v>24.1</v>
      </c>
      <c r="F66" s="104">
        <f t="shared" si="7"/>
        <v>31.9</v>
      </c>
      <c r="G66" s="104">
        <f t="shared" si="3"/>
        <v>7.7999999999999972</v>
      </c>
      <c r="H66" s="109">
        <f t="shared" si="6"/>
        <v>132.36514522821577</v>
      </c>
      <c r="I66" s="134"/>
    </row>
    <row r="67" spans="1:9" ht="24" customHeight="1">
      <c r="A67" s="129"/>
      <c r="B67" s="135" t="s">
        <v>240</v>
      </c>
      <c r="C67" s="107"/>
      <c r="D67" s="88">
        <v>21.1</v>
      </c>
      <c r="E67" s="88">
        <v>15</v>
      </c>
      <c r="F67" s="82">
        <v>19.399999999999999</v>
      </c>
      <c r="G67" s="88">
        <f t="shared" si="3"/>
        <v>4.3999999999999986</v>
      </c>
      <c r="H67" s="131">
        <f t="shared" si="6"/>
        <v>129.33333333333331</v>
      </c>
      <c r="I67" s="134"/>
    </row>
    <row r="68" spans="1:9" s="65" customFormat="1" ht="24" customHeight="1">
      <c r="A68" s="129"/>
      <c r="B68" s="133" t="s">
        <v>209</v>
      </c>
      <c r="C68" s="107"/>
      <c r="D68" s="88">
        <v>13.4</v>
      </c>
      <c r="E68" s="88">
        <v>9.1</v>
      </c>
      <c r="F68" s="82">
        <v>12.5</v>
      </c>
      <c r="G68" s="88">
        <f t="shared" si="3"/>
        <v>3.4000000000000004</v>
      </c>
      <c r="H68" s="131">
        <f t="shared" si="6"/>
        <v>137.36263736263737</v>
      </c>
      <c r="I68" s="134"/>
    </row>
    <row r="69" spans="1:9" s="65" customFormat="1" ht="25.5" customHeight="1">
      <c r="A69" s="126" t="s">
        <v>278</v>
      </c>
      <c r="B69" s="136" t="s">
        <v>2</v>
      </c>
      <c r="C69" s="128">
        <v>1022</v>
      </c>
      <c r="D69" s="104">
        <v>790.3</v>
      </c>
      <c r="E69" s="104">
        <v>986</v>
      </c>
      <c r="F69" s="78">
        <v>1089.0999999999999</v>
      </c>
      <c r="G69" s="104">
        <f t="shared" si="3"/>
        <v>103.09999999999991</v>
      </c>
      <c r="H69" s="109">
        <f t="shared" si="6"/>
        <v>110.45638945233264</v>
      </c>
      <c r="I69" s="134"/>
    </row>
    <row r="70" spans="1:9" s="65" customFormat="1" ht="25.5" customHeight="1">
      <c r="A70" s="126" t="s">
        <v>279</v>
      </c>
      <c r="B70" s="136" t="s">
        <v>3</v>
      </c>
      <c r="C70" s="128">
        <v>1023</v>
      </c>
      <c r="D70" s="104">
        <v>170.5</v>
      </c>
      <c r="E70" s="104">
        <v>214</v>
      </c>
      <c r="F70" s="78">
        <v>235.4</v>
      </c>
      <c r="G70" s="104">
        <f t="shared" si="3"/>
        <v>21.400000000000006</v>
      </c>
      <c r="H70" s="109">
        <f t="shared" si="6"/>
        <v>110.00000000000001</v>
      </c>
      <c r="I70" s="134"/>
    </row>
    <row r="71" spans="1:9" s="65" customFormat="1" ht="24.75" customHeight="1">
      <c r="A71" s="126" t="s">
        <v>280</v>
      </c>
      <c r="B71" s="136" t="s">
        <v>274</v>
      </c>
      <c r="C71" s="128">
        <v>1024</v>
      </c>
      <c r="D71" s="104">
        <v>324.8</v>
      </c>
      <c r="E71" s="104"/>
      <c r="F71" s="78"/>
      <c r="G71" s="104">
        <f t="shared" si="3"/>
        <v>0</v>
      </c>
      <c r="H71" s="131"/>
      <c r="I71" s="134"/>
    </row>
    <row r="72" spans="1:9" s="65" customFormat="1" ht="27" customHeight="1">
      <c r="A72" s="126" t="s">
        <v>281</v>
      </c>
      <c r="B72" s="136" t="s">
        <v>282</v>
      </c>
      <c r="C72" s="128">
        <v>1025</v>
      </c>
      <c r="D72" s="104">
        <f>SUM(D73:D76)</f>
        <v>0</v>
      </c>
      <c r="E72" s="104">
        <f>SUM(E73:E76)</f>
        <v>46.8</v>
      </c>
      <c r="F72" s="78">
        <f>SUM(F73:F77)</f>
        <v>40.5</v>
      </c>
      <c r="G72" s="104">
        <f t="shared" si="3"/>
        <v>-6.2999999999999972</v>
      </c>
      <c r="H72" s="109">
        <f t="shared" si="6"/>
        <v>86.538461538461547</v>
      </c>
      <c r="I72" s="134"/>
    </row>
    <row r="73" spans="1:9">
      <c r="A73" s="137"/>
      <c r="B73" s="133" t="s">
        <v>249</v>
      </c>
      <c r="C73" s="107"/>
      <c r="D73" s="88"/>
      <c r="E73" s="88">
        <v>7</v>
      </c>
      <c r="F73" s="82">
        <v>6.7</v>
      </c>
      <c r="G73" s="88">
        <f t="shared" si="3"/>
        <v>-0.29999999999999982</v>
      </c>
      <c r="H73" s="131">
        <f t="shared" si="6"/>
        <v>95.714285714285722</v>
      </c>
      <c r="I73" s="134"/>
    </row>
    <row r="74" spans="1:9" ht="24.75" customHeight="1">
      <c r="A74" s="137"/>
      <c r="B74" s="133" t="s">
        <v>429</v>
      </c>
      <c r="C74" s="107"/>
      <c r="D74" s="88"/>
      <c r="E74" s="88">
        <v>16.8</v>
      </c>
      <c r="F74" s="82">
        <v>16.8</v>
      </c>
      <c r="G74" s="88">
        <f t="shared" si="3"/>
        <v>0</v>
      </c>
      <c r="H74" s="131">
        <f t="shared" si="6"/>
        <v>100</v>
      </c>
      <c r="I74" s="134"/>
    </row>
    <row r="75" spans="1:9">
      <c r="A75" s="137"/>
      <c r="B75" s="133" t="s">
        <v>241</v>
      </c>
      <c r="C75" s="107"/>
      <c r="D75" s="88"/>
      <c r="E75" s="88">
        <v>3</v>
      </c>
      <c r="F75" s="82">
        <v>0.7</v>
      </c>
      <c r="G75" s="88">
        <f t="shared" si="3"/>
        <v>-2.2999999999999998</v>
      </c>
      <c r="H75" s="131">
        <f t="shared" si="6"/>
        <v>23.333333333333332</v>
      </c>
      <c r="I75" s="134"/>
    </row>
    <row r="76" spans="1:9">
      <c r="A76" s="137"/>
      <c r="B76" s="135" t="s">
        <v>242</v>
      </c>
      <c r="C76" s="107"/>
      <c r="D76" s="88"/>
      <c r="E76" s="88">
        <v>20</v>
      </c>
      <c r="F76" s="88">
        <v>15.6</v>
      </c>
      <c r="G76" s="88">
        <f t="shared" si="3"/>
        <v>-4.4000000000000004</v>
      </c>
      <c r="H76" s="131">
        <f t="shared" si="6"/>
        <v>78</v>
      </c>
      <c r="I76" s="134"/>
    </row>
    <row r="77" spans="1:9">
      <c r="A77" s="137"/>
      <c r="B77" s="135" t="s">
        <v>456</v>
      </c>
      <c r="C77" s="107"/>
      <c r="D77" s="88"/>
      <c r="E77" s="88"/>
      <c r="F77" s="88">
        <v>0.7</v>
      </c>
      <c r="G77" s="88"/>
      <c r="H77" s="131"/>
      <c r="I77" s="134"/>
    </row>
    <row r="78" spans="1:9" ht="19.5">
      <c r="A78" s="120" t="s">
        <v>128</v>
      </c>
      <c r="B78" s="139" t="s">
        <v>130</v>
      </c>
      <c r="C78" s="122">
        <v>1030</v>
      </c>
      <c r="D78" s="123">
        <f>D81+D82+D83+D79</f>
        <v>3715.8</v>
      </c>
      <c r="E78" s="123">
        <f>E81+E82+E83</f>
        <v>4134.8</v>
      </c>
      <c r="F78" s="123">
        <f>SUM(F81:F83)</f>
        <v>4420.8</v>
      </c>
      <c r="G78" s="123">
        <f t="shared" ref="G78:G133" si="8">F78-E78</f>
        <v>286</v>
      </c>
      <c r="H78" s="125">
        <f t="shared" si="6"/>
        <v>106.91690045467736</v>
      </c>
      <c r="I78" s="134"/>
    </row>
    <row r="79" spans="1:9" ht="19.5">
      <c r="A79" s="126" t="s">
        <v>472</v>
      </c>
      <c r="B79" s="140" t="s">
        <v>463</v>
      </c>
      <c r="C79" s="128">
        <v>1031</v>
      </c>
      <c r="D79" s="104">
        <f>D80</f>
        <v>14.4</v>
      </c>
      <c r="E79" s="123"/>
      <c r="F79" s="123"/>
      <c r="G79" s="104">
        <f t="shared" si="8"/>
        <v>0</v>
      </c>
      <c r="H79" s="125"/>
      <c r="I79" s="134"/>
    </row>
    <row r="80" spans="1:9" ht="19.5">
      <c r="A80" s="120"/>
      <c r="B80" s="119" t="s">
        <v>212</v>
      </c>
      <c r="C80" s="122"/>
      <c r="D80" s="88">
        <v>14.4</v>
      </c>
      <c r="E80" s="123"/>
      <c r="F80" s="123"/>
      <c r="G80" s="104">
        <f t="shared" si="8"/>
        <v>0</v>
      </c>
      <c r="H80" s="125"/>
      <c r="I80" s="134"/>
    </row>
    <row r="81" spans="1:9">
      <c r="A81" s="126" t="s">
        <v>283</v>
      </c>
      <c r="B81" s="136" t="s">
        <v>2</v>
      </c>
      <c r="C81" s="128">
        <v>1032</v>
      </c>
      <c r="D81" s="104">
        <v>2660.4</v>
      </c>
      <c r="E81" s="104">
        <v>3260</v>
      </c>
      <c r="F81" s="104">
        <v>3619.3</v>
      </c>
      <c r="G81" s="104">
        <f t="shared" si="8"/>
        <v>359.30000000000018</v>
      </c>
      <c r="H81" s="109">
        <f t="shared" si="6"/>
        <v>111.02147239263805</v>
      </c>
      <c r="I81" s="134"/>
    </row>
    <row r="82" spans="1:9">
      <c r="A82" s="126" t="s">
        <v>284</v>
      </c>
      <c r="B82" s="136" t="s">
        <v>285</v>
      </c>
      <c r="C82" s="128">
        <v>1033</v>
      </c>
      <c r="D82" s="104">
        <v>573.5</v>
      </c>
      <c r="E82" s="104">
        <v>707.4</v>
      </c>
      <c r="F82" s="104">
        <v>782.3</v>
      </c>
      <c r="G82" s="104">
        <f t="shared" si="8"/>
        <v>74.899999999999977</v>
      </c>
      <c r="H82" s="109">
        <f t="shared" si="6"/>
        <v>110.58806898501554</v>
      </c>
      <c r="I82" s="134"/>
    </row>
    <row r="83" spans="1:9">
      <c r="A83" s="126" t="s">
        <v>286</v>
      </c>
      <c r="B83" s="140" t="s">
        <v>130</v>
      </c>
      <c r="C83" s="128">
        <v>1035</v>
      </c>
      <c r="D83" s="104">
        <f>SUM(D85:D99)</f>
        <v>467.5</v>
      </c>
      <c r="E83" s="104">
        <f>SUM(E84:E99)</f>
        <v>167.39999999999998</v>
      </c>
      <c r="F83" s="104">
        <f>SUM(F85:F100)</f>
        <v>19.2</v>
      </c>
      <c r="G83" s="104">
        <f t="shared" si="8"/>
        <v>-148.19999999999999</v>
      </c>
      <c r="H83" s="109">
        <f t="shared" si="6"/>
        <v>11.469534050179213</v>
      </c>
      <c r="I83" s="134"/>
    </row>
    <row r="84" spans="1:9">
      <c r="A84" s="137"/>
      <c r="B84" s="133" t="s">
        <v>257</v>
      </c>
      <c r="C84" s="107"/>
      <c r="D84" s="88"/>
      <c r="E84" s="88">
        <v>46.8</v>
      </c>
      <c r="F84" s="88"/>
      <c r="G84" s="88">
        <f t="shared" si="8"/>
        <v>-46.8</v>
      </c>
      <c r="H84" s="131">
        <f t="shared" si="6"/>
        <v>0</v>
      </c>
      <c r="I84" s="134"/>
    </row>
    <row r="85" spans="1:9">
      <c r="A85" s="137"/>
      <c r="B85" s="135" t="s">
        <v>258</v>
      </c>
      <c r="C85" s="107"/>
      <c r="D85" s="88">
        <v>5.3</v>
      </c>
      <c r="E85" s="88">
        <v>10.8</v>
      </c>
      <c r="F85" s="88">
        <v>8.4</v>
      </c>
      <c r="G85" s="88">
        <f t="shared" si="8"/>
        <v>-2.4000000000000004</v>
      </c>
      <c r="H85" s="131">
        <f t="shared" si="6"/>
        <v>77.777777777777786</v>
      </c>
      <c r="I85" s="134"/>
    </row>
    <row r="86" spans="1:9">
      <c r="A86" s="137"/>
      <c r="B86" s="135" t="s">
        <v>259</v>
      </c>
      <c r="C86" s="107"/>
      <c r="D86" s="88">
        <v>4</v>
      </c>
      <c r="E86" s="88">
        <v>4</v>
      </c>
      <c r="F86" s="88">
        <v>6.1</v>
      </c>
      <c r="G86" s="88">
        <f t="shared" si="8"/>
        <v>2.0999999999999996</v>
      </c>
      <c r="H86" s="131">
        <f t="shared" si="6"/>
        <v>152.5</v>
      </c>
      <c r="I86" s="134"/>
    </row>
    <row r="87" spans="1:9">
      <c r="A87" s="137"/>
      <c r="B87" s="135" t="s">
        <v>413</v>
      </c>
      <c r="C87" s="107"/>
      <c r="D87" s="88">
        <v>1.8</v>
      </c>
      <c r="E87" s="88"/>
      <c r="F87" s="88"/>
      <c r="G87" s="88">
        <f t="shared" si="8"/>
        <v>0</v>
      </c>
      <c r="H87" s="131"/>
      <c r="I87" s="134"/>
    </row>
    <row r="88" spans="1:9">
      <c r="A88" s="137"/>
      <c r="B88" s="135" t="s">
        <v>229</v>
      </c>
      <c r="C88" s="107"/>
      <c r="D88" s="88">
        <v>5.9</v>
      </c>
      <c r="E88" s="88"/>
      <c r="F88" s="88"/>
      <c r="G88" s="88">
        <f t="shared" si="8"/>
        <v>0</v>
      </c>
      <c r="H88" s="131"/>
      <c r="I88" s="134"/>
    </row>
    <row r="89" spans="1:9">
      <c r="A89" s="137"/>
      <c r="B89" s="135" t="s">
        <v>230</v>
      </c>
      <c r="C89" s="107"/>
      <c r="D89" s="88">
        <v>2.9</v>
      </c>
      <c r="E89" s="88"/>
      <c r="F89" s="88"/>
      <c r="G89" s="88">
        <f t="shared" si="8"/>
        <v>0</v>
      </c>
      <c r="H89" s="131"/>
      <c r="I89" s="134"/>
    </row>
    <row r="90" spans="1:9">
      <c r="A90" s="137"/>
      <c r="B90" s="135" t="s">
        <v>260</v>
      </c>
      <c r="C90" s="107"/>
      <c r="D90" s="88">
        <v>1.6</v>
      </c>
      <c r="E90" s="88">
        <v>1.8</v>
      </c>
      <c r="F90" s="88">
        <v>1.5</v>
      </c>
      <c r="G90" s="88">
        <f t="shared" si="8"/>
        <v>-0.30000000000000004</v>
      </c>
      <c r="H90" s="131">
        <f t="shared" si="6"/>
        <v>83.333333333333329</v>
      </c>
      <c r="I90" s="134"/>
    </row>
    <row r="91" spans="1:9">
      <c r="A91" s="137"/>
      <c r="B91" s="135" t="s">
        <v>261</v>
      </c>
      <c r="C91" s="107"/>
      <c r="D91" s="88">
        <v>446</v>
      </c>
      <c r="E91" s="88"/>
      <c r="F91" s="88"/>
      <c r="G91" s="88">
        <f t="shared" si="8"/>
        <v>0</v>
      </c>
      <c r="H91" s="131"/>
      <c r="I91" s="134"/>
    </row>
    <row r="92" spans="1:9">
      <c r="A92" s="137"/>
      <c r="B92" s="133" t="s">
        <v>287</v>
      </c>
      <c r="C92" s="107"/>
      <c r="D92" s="88"/>
      <c r="E92" s="88">
        <v>50</v>
      </c>
      <c r="F92" s="88"/>
      <c r="G92" s="88">
        <f t="shared" si="8"/>
        <v>-50</v>
      </c>
      <c r="H92" s="131">
        <f t="shared" si="6"/>
        <v>0</v>
      </c>
      <c r="I92" s="134"/>
    </row>
    <row r="93" spans="1:9">
      <c r="A93" s="137"/>
      <c r="B93" s="135" t="s">
        <v>471</v>
      </c>
      <c r="C93" s="107"/>
      <c r="D93" s="88"/>
      <c r="E93" s="88">
        <v>3</v>
      </c>
      <c r="F93" s="88"/>
      <c r="G93" s="88">
        <f t="shared" si="8"/>
        <v>-3</v>
      </c>
      <c r="H93" s="131">
        <f t="shared" si="6"/>
        <v>0</v>
      </c>
      <c r="I93" s="134"/>
    </row>
    <row r="94" spans="1:9">
      <c r="A94" s="137"/>
      <c r="B94" s="135" t="s">
        <v>263</v>
      </c>
      <c r="C94" s="107"/>
      <c r="D94" s="88"/>
      <c r="E94" s="88">
        <v>12</v>
      </c>
      <c r="F94" s="88"/>
      <c r="G94" s="88">
        <f t="shared" si="8"/>
        <v>-12</v>
      </c>
      <c r="H94" s="131">
        <f t="shared" si="6"/>
        <v>0</v>
      </c>
      <c r="I94" s="134"/>
    </row>
    <row r="95" spans="1:9">
      <c r="A95" s="137"/>
      <c r="B95" s="135" t="s">
        <v>264</v>
      </c>
      <c r="C95" s="107"/>
      <c r="D95" s="88"/>
      <c r="E95" s="88">
        <v>10</v>
      </c>
      <c r="F95" s="88">
        <v>1</v>
      </c>
      <c r="G95" s="88">
        <f t="shared" si="8"/>
        <v>-9</v>
      </c>
      <c r="H95" s="131">
        <f t="shared" si="6"/>
        <v>10</v>
      </c>
      <c r="I95" s="134"/>
    </row>
    <row r="96" spans="1:9">
      <c r="A96" s="137"/>
      <c r="B96" s="135" t="s">
        <v>266</v>
      </c>
      <c r="C96" s="107"/>
      <c r="D96" s="88"/>
      <c r="E96" s="88">
        <v>15</v>
      </c>
      <c r="F96" s="88"/>
      <c r="G96" s="88">
        <f t="shared" si="8"/>
        <v>-15</v>
      </c>
      <c r="H96" s="131">
        <f t="shared" si="6"/>
        <v>0</v>
      </c>
      <c r="I96" s="134"/>
    </row>
    <row r="97" spans="1:9">
      <c r="A97" s="137"/>
      <c r="B97" s="135" t="s">
        <v>267</v>
      </c>
      <c r="C97" s="107"/>
      <c r="D97" s="88"/>
      <c r="E97" s="88">
        <v>10</v>
      </c>
      <c r="F97" s="88"/>
      <c r="G97" s="88">
        <f t="shared" si="8"/>
        <v>-10</v>
      </c>
      <c r="H97" s="131">
        <f t="shared" si="6"/>
        <v>0</v>
      </c>
      <c r="I97" s="134"/>
    </row>
    <row r="98" spans="1:9">
      <c r="A98" s="137"/>
      <c r="B98" s="135" t="s">
        <v>468</v>
      </c>
      <c r="C98" s="107"/>
      <c r="D98" s="88"/>
      <c r="E98" s="88">
        <v>2</v>
      </c>
      <c r="F98" s="88"/>
      <c r="G98" s="88">
        <f t="shared" si="8"/>
        <v>-2</v>
      </c>
      <c r="H98" s="131">
        <f t="shared" si="6"/>
        <v>0</v>
      </c>
      <c r="I98" s="134"/>
    </row>
    <row r="99" spans="1:9">
      <c r="A99" s="137"/>
      <c r="B99" s="133" t="s">
        <v>250</v>
      </c>
      <c r="C99" s="107"/>
      <c r="D99" s="88"/>
      <c r="E99" s="88">
        <v>2</v>
      </c>
      <c r="F99" s="88"/>
      <c r="G99" s="88">
        <f t="shared" si="8"/>
        <v>-2</v>
      </c>
      <c r="H99" s="131">
        <f t="shared" si="6"/>
        <v>0</v>
      </c>
      <c r="I99" s="134"/>
    </row>
    <row r="100" spans="1:9">
      <c r="A100" s="137"/>
      <c r="B100" s="133" t="s">
        <v>457</v>
      </c>
      <c r="C100" s="107"/>
      <c r="D100" s="88"/>
      <c r="E100" s="88"/>
      <c r="F100" s="88">
        <v>2.2000000000000002</v>
      </c>
      <c r="G100" s="104"/>
      <c r="H100" s="131"/>
      <c r="I100" s="134"/>
    </row>
    <row r="101" spans="1:9" ht="20.25">
      <c r="A101" s="141" t="s">
        <v>131</v>
      </c>
      <c r="B101" s="142" t="s">
        <v>288</v>
      </c>
      <c r="C101" s="111"/>
      <c r="D101" s="114">
        <f>D103+D111+D119</f>
        <v>1383.8000000000002</v>
      </c>
      <c r="E101" s="114">
        <f>E104+E119</f>
        <v>2194.5999999999995</v>
      </c>
      <c r="F101" s="114">
        <f>F103+F119</f>
        <v>2274.6000000000004</v>
      </c>
      <c r="G101" s="114">
        <f>G111+G119</f>
        <v>-43.799999999999727</v>
      </c>
      <c r="H101" s="117">
        <f t="shared" si="6"/>
        <v>103.64531121844531</v>
      </c>
      <c r="I101" s="134"/>
    </row>
    <row r="102" spans="1:9" ht="20.25">
      <c r="A102" s="118"/>
      <c r="B102" s="119" t="s">
        <v>123</v>
      </c>
      <c r="C102" s="107"/>
      <c r="D102" s="88"/>
      <c r="E102" s="88"/>
      <c r="F102" s="88"/>
      <c r="G102" s="104">
        <f t="shared" si="8"/>
        <v>0</v>
      </c>
      <c r="H102" s="132"/>
      <c r="I102" s="134"/>
    </row>
    <row r="103" spans="1:9" ht="19.5">
      <c r="A103" s="120" t="s">
        <v>132</v>
      </c>
      <c r="B103" s="121" t="s">
        <v>127</v>
      </c>
      <c r="C103" s="122">
        <v>1010</v>
      </c>
      <c r="D103" s="143"/>
      <c r="E103" s="123">
        <f>E104</f>
        <v>968.39999999999986</v>
      </c>
      <c r="F103" s="123">
        <f>F104+F115</f>
        <v>1135.7</v>
      </c>
      <c r="G103" s="123">
        <f t="shared" si="8"/>
        <v>167.30000000000018</v>
      </c>
      <c r="H103" s="125">
        <f t="shared" si="6"/>
        <v>117.27591904171832</v>
      </c>
      <c r="I103" s="134"/>
    </row>
    <row r="104" spans="1:9">
      <c r="A104" s="126" t="s">
        <v>289</v>
      </c>
      <c r="B104" s="127" t="s">
        <v>197</v>
      </c>
      <c r="C104" s="128">
        <v>1011</v>
      </c>
      <c r="D104" s="88"/>
      <c r="E104" s="104">
        <f>SUM(E105:E110)</f>
        <v>968.39999999999986</v>
      </c>
      <c r="F104" s="104">
        <f>F105+F106+F107+F108+F109+F110+F113+F114</f>
        <v>1041.2</v>
      </c>
      <c r="G104" s="104">
        <f t="shared" si="8"/>
        <v>72.800000000000182</v>
      </c>
      <c r="H104" s="109">
        <f t="shared" si="6"/>
        <v>107.51755472945067</v>
      </c>
      <c r="I104" s="134"/>
    </row>
    <row r="105" spans="1:9">
      <c r="A105" s="126"/>
      <c r="B105" s="135" t="s">
        <v>247</v>
      </c>
      <c r="C105" s="128"/>
      <c r="D105" s="88"/>
      <c r="E105" s="88">
        <v>402.5</v>
      </c>
      <c r="F105" s="88">
        <v>469</v>
      </c>
      <c r="G105" s="88">
        <f t="shared" si="8"/>
        <v>66.5</v>
      </c>
      <c r="H105" s="131">
        <f t="shared" si="6"/>
        <v>116.52173913043478</v>
      </c>
      <c r="I105" s="134"/>
    </row>
    <row r="106" spans="1:9">
      <c r="A106" s="126"/>
      <c r="B106" s="135" t="s">
        <v>215</v>
      </c>
      <c r="C106" s="128"/>
      <c r="D106" s="88"/>
      <c r="E106" s="88">
        <v>17.600000000000001</v>
      </c>
      <c r="F106" s="88">
        <v>17.3</v>
      </c>
      <c r="G106" s="88">
        <f t="shared" si="8"/>
        <v>-0.30000000000000071</v>
      </c>
      <c r="H106" s="131">
        <f t="shared" si="6"/>
        <v>98.295454545454547</v>
      </c>
      <c r="I106" s="134"/>
    </row>
    <row r="107" spans="1:9">
      <c r="A107" s="126"/>
      <c r="B107" s="135" t="s">
        <v>216</v>
      </c>
      <c r="C107" s="128"/>
      <c r="D107" s="88"/>
      <c r="E107" s="88">
        <v>249.7</v>
      </c>
      <c r="F107" s="88">
        <v>323.8</v>
      </c>
      <c r="G107" s="88">
        <f t="shared" si="8"/>
        <v>74.100000000000023</v>
      </c>
      <c r="H107" s="131">
        <f t="shared" si="6"/>
        <v>129.67561073287948</v>
      </c>
      <c r="I107" s="134"/>
    </row>
    <row r="108" spans="1:9">
      <c r="A108" s="126"/>
      <c r="B108" s="135" t="s">
        <v>217</v>
      </c>
      <c r="C108" s="128"/>
      <c r="D108" s="88"/>
      <c r="E108" s="88">
        <v>16.5</v>
      </c>
      <c r="F108" s="88">
        <v>47</v>
      </c>
      <c r="G108" s="88">
        <f t="shared" si="8"/>
        <v>30.5</v>
      </c>
      <c r="H108" s="131">
        <f t="shared" si="6"/>
        <v>284.84848484848487</v>
      </c>
      <c r="I108" s="134"/>
    </row>
    <row r="109" spans="1:9">
      <c r="A109" s="118"/>
      <c r="B109" s="135" t="s">
        <v>218</v>
      </c>
      <c r="C109" s="107"/>
      <c r="D109" s="88"/>
      <c r="E109" s="88">
        <v>9.4</v>
      </c>
      <c r="F109" s="88">
        <v>7.8</v>
      </c>
      <c r="G109" s="88">
        <f t="shared" si="8"/>
        <v>-1.6000000000000005</v>
      </c>
      <c r="H109" s="131">
        <f t="shared" si="6"/>
        <v>82.978723404255319</v>
      </c>
      <c r="I109" s="134"/>
    </row>
    <row r="110" spans="1:9">
      <c r="A110" s="118"/>
      <c r="B110" s="130" t="s">
        <v>202</v>
      </c>
      <c r="C110" s="107"/>
      <c r="D110" s="88"/>
      <c r="E110" s="88">
        <v>272.7</v>
      </c>
      <c r="F110" s="88">
        <v>132.80000000000001</v>
      </c>
      <c r="G110" s="88">
        <f t="shared" si="8"/>
        <v>-139.89999999999998</v>
      </c>
      <c r="H110" s="131">
        <f t="shared" si="6"/>
        <v>48.698203153648706</v>
      </c>
      <c r="I110" s="134"/>
    </row>
    <row r="111" spans="1:9" ht="19.5">
      <c r="A111" s="120" t="s">
        <v>133</v>
      </c>
      <c r="B111" s="138" t="s">
        <v>129</v>
      </c>
      <c r="C111" s="122">
        <v>1020</v>
      </c>
      <c r="D111" s="123">
        <f>D112</f>
        <v>0</v>
      </c>
      <c r="E111" s="123">
        <f>E112</f>
        <v>0</v>
      </c>
      <c r="F111" s="123">
        <f>SUM(F112)</f>
        <v>43.5</v>
      </c>
      <c r="G111" s="123">
        <f t="shared" si="8"/>
        <v>43.5</v>
      </c>
      <c r="H111" s="125"/>
      <c r="I111" s="134"/>
    </row>
    <row r="112" spans="1:9">
      <c r="A112" s="126" t="s">
        <v>290</v>
      </c>
      <c r="B112" s="144" t="s">
        <v>291</v>
      </c>
      <c r="C112" s="128">
        <v>1025</v>
      </c>
      <c r="D112" s="104">
        <f>SUM(D113:D114)</f>
        <v>0</v>
      </c>
      <c r="E112" s="104">
        <f>SUM(E113:E114)</f>
        <v>0</v>
      </c>
      <c r="F112" s="104">
        <f>SUM(F113:F114)</f>
        <v>43.5</v>
      </c>
      <c r="G112" s="104">
        <f>F112-E112</f>
        <v>43.5</v>
      </c>
      <c r="H112" s="109"/>
      <c r="I112" s="134"/>
    </row>
    <row r="113" spans="1:9">
      <c r="A113" s="145"/>
      <c r="B113" s="135" t="s">
        <v>213</v>
      </c>
      <c r="C113" s="107"/>
      <c r="D113" s="88"/>
      <c r="E113" s="88"/>
      <c r="F113" s="88">
        <v>42.8</v>
      </c>
      <c r="G113" s="88">
        <f t="shared" si="8"/>
        <v>42.8</v>
      </c>
      <c r="H113" s="109"/>
      <c r="I113" s="134"/>
    </row>
    <row r="114" spans="1:9">
      <c r="A114" s="145"/>
      <c r="B114" s="135" t="s">
        <v>219</v>
      </c>
      <c r="C114" s="107"/>
      <c r="D114" s="88"/>
      <c r="E114" s="88"/>
      <c r="F114" s="88">
        <v>0.7</v>
      </c>
      <c r="G114" s="88">
        <f t="shared" si="8"/>
        <v>0.7</v>
      </c>
      <c r="H114" s="109"/>
      <c r="I114" s="134"/>
    </row>
    <row r="115" spans="1:9">
      <c r="A115" s="126" t="s">
        <v>275</v>
      </c>
      <c r="B115" s="136" t="s">
        <v>473</v>
      </c>
      <c r="C115" s="128">
        <v>1015</v>
      </c>
      <c r="D115" s="88"/>
      <c r="E115" s="88"/>
      <c r="F115" s="104">
        <f>F116+F117+F118</f>
        <v>94.5</v>
      </c>
      <c r="G115" s="104">
        <f t="shared" si="8"/>
        <v>94.5</v>
      </c>
      <c r="H115" s="109"/>
      <c r="I115" s="134"/>
    </row>
    <row r="116" spans="1:9">
      <c r="A116" s="126"/>
      <c r="B116" s="133" t="s">
        <v>458</v>
      </c>
      <c r="C116" s="128"/>
      <c r="D116" s="88"/>
      <c r="E116" s="88"/>
      <c r="F116" s="88">
        <v>49.5</v>
      </c>
      <c r="G116" s="88">
        <f t="shared" si="8"/>
        <v>49.5</v>
      </c>
      <c r="H116" s="109"/>
      <c r="I116" s="134"/>
    </row>
    <row r="117" spans="1:9">
      <c r="A117" s="126"/>
      <c r="B117" s="135" t="s">
        <v>228</v>
      </c>
      <c r="C117" s="128"/>
      <c r="D117" s="88"/>
      <c r="E117" s="88"/>
      <c r="F117" s="88">
        <v>33.799999999999997</v>
      </c>
      <c r="G117" s="88">
        <f t="shared" si="8"/>
        <v>33.799999999999997</v>
      </c>
      <c r="H117" s="109"/>
      <c r="I117" s="134"/>
    </row>
    <row r="118" spans="1:9">
      <c r="A118" s="126"/>
      <c r="B118" s="135" t="s">
        <v>261</v>
      </c>
      <c r="C118" s="128"/>
      <c r="D118" s="88"/>
      <c r="E118" s="88"/>
      <c r="F118" s="88">
        <v>11.2</v>
      </c>
      <c r="G118" s="88">
        <f t="shared" si="8"/>
        <v>11.2</v>
      </c>
      <c r="H118" s="109"/>
      <c r="I118" s="134" t="s">
        <v>459</v>
      </c>
    </row>
    <row r="119" spans="1:9" ht="19.5">
      <c r="A119" s="120" t="s">
        <v>133</v>
      </c>
      <c r="B119" s="139" t="s">
        <v>130</v>
      </c>
      <c r="C119" s="122">
        <v>1030</v>
      </c>
      <c r="D119" s="123">
        <f>D126+D120</f>
        <v>1383.8000000000002</v>
      </c>
      <c r="E119" s="123">
        <f t="shared" ref="E119" si="9">E126+E120</f>
        <v>1226.1999999999998</v>
      </c>
      <c r="F119" s="123">
        <f>F126+F120</f>
        <v>1138.9000000000001</v>
      </c>
      <c r="G119" s="123">
        <f t="shared" si="8"/>
        <v>-87.299999999999727</v>
      </c>
      <c r="H119" s="125">
        <f>(F119/E119)*100</f>
        <v>92.880443647039655</v>
      </c>
      <c r="I119" s="134"/>
    </row>
    <row r="120" spans="1:9">
      <c r="A120" s="126" t="s">
        <v>430</v>
      </c>
      <c r="B120" s="127" t="s">
        <v>197</v>
      </c>
      <c r="C120" s="128">
        <v>1031</v>
      </c>
      <c r="D120" s="104">
        <f>D121+D122+D123+D124+D125</f>
        <v>403.90000000000003</v>
      </c>
      <c r="E120" s="104">
        <f t="shared" ref="E120" si="10">E121+E122+E123+E124+E125</f>
        <v>565.1</v>
      </c>
      <c r="F120" s="104">
        <f>F121+F122+F123+F124+F125</f>
        <v>478.7</v>
      </c>
      <c r="G120" s="104">
        <f t="shared" si="8"/>
        <v>-86.400000000000034</v>
      </c>
      <c r="H120" s="109">
        <f>(F120/E120)*100</f>
        <v>84.710670677756141</v>
      </c>
      <c r="I120" s="134"/>
    </row>
    <row r="121" spans="1:9">
      <c r="A121" s="129"/>
      <c r="B121" s="135" t="s">
        <v>464</v>
      </c>
      <c r="C121" s="128"/>
      <c r="D121" s="88">
        <v>16.399999999999999</v>
      </c>
      <c r="E121" s="104"/>
      <c r="F121" s="88">
        <v>6.5</v>
      </c>
      <c r="G121" s="88">
        <f t="shared" si="8"/>
        <v>6.5</v>
      </c>
      <c r="H121" s="146"/>
      <c r="I121" s="134"/>
    </row>
    <row r="122" spans="1:9" ht="37.5">
      <c r="A122" s="129"/>
      <c r="B122" s="135" t="s">
        <v>251</v>
      </c>
      <c r="C122" s="128"/>
      <c r="D122" s="88">
        <v>195.9</v>
      </c>
      <c r="E122" s="88">
        <v>387.8</v>
      </c>
      <c r="F122" s="88">
        <v>294</v>
      </c>
      <c r="G122" s="88">
        <f t="shared" si="8"/>
        <v>-93.800000000000011</v>
      </c>
      <c r="H122" s="88">
        <f>F122/E122*100</f>
        <v>75.812274368231044</v>
      </c>
      <c r="I122" s="134"/>
    </row>
    <row r="123" spans="1:9">
      <c r="A123" s="129"/>
      <c r="B123" s="135" t="s">
        <v>252</v>
      </c>
      <c r="C123" s="128"/>
      <c r="D123" s="88">
        <v>172.4</v>
      </c>
      <c r="E123" s="88">
        <v>177.3</v>
      </c>
      <c r="F123" s="88">
        <v>178.2</v>
      </c>
      <c r="G123" s="88">
        <f t="shared" si="8"/>
        <v>0.89999999999997726</v>
      </c>
      <c r="H123" s="88">
        <f t="shared" ref="H123" si="11">F123/E123*100</f>
        <v>100.50761421319795</v>
      </c>
      <c r="I123" s="134"/>
    </row>
    <row r="124" spans="1:9">
      <c r="A124" s="129"/>
      <c r="B124" s="135" t="s">
        <v>202</v>
      </c>
      <c r="C124" s="128"/>
      <c r="D124" s="88">
        <v>12.3</v>
      </c>
      <c r="E124" s="104"/>
      <c r="F124" s="88"/>
      <c r="G124" s="104">
        <f t="shared" si="8"/>
        <v>0</v>
      </c>
      <c r="H124" s="104"/>
      <c r="I124" s="134"/>
    </row>
    <row r="125" spans="1:9">
      <c r="A125" s="129"/>
      <c r="B125" s="130" t="s">
        <v>209</v>
      </c>
      <c r="C125" s="128"/>
      <c r="D125" s="88">
        <v>6.9</v>
      </c>
      <c r="E125" s="104"/>
      <c r="F125" s="88"/>
      <c r="G125" s="104">
        <f t="shared" si="8"/>
        <v>0</v>
      </c>
      <c r="H125" s="146"/>
      <c r="I125" s="134"/>
    </row>
    <row r="126" spans="1:9">
      <c r="A126" s="126" t="s">
        <v>290</v>
      </c>
      <c r="B126" s="136" t="s">
        <v>130</v>
      </c>
      <c r="C126" s="128">
        <v>1035</v>
      </c>
      <c r="D126" s="104">
        <f>SUM(D127:D138)</f>
        <v>979.90000000000009</v>
      </c>
      <c r="E126" s="104">
        <f>SUM(E127:E138)</f>
        <v>661.09999999999991</v>
      </c>
      <c r="F126" s="104">
        <f>F127+F128+F130+F132+F131+F136+F138+F133+F129</f>
        <v>660.2</v>
      </c>
      <c r="G126" s="104">
        <f t="shared" si="8"/>
        <v>-0.89999999999986358</v>
      </c>
      <c r="H126" s="109">
        <f t="shared" ref="H126:H132" si="12">(F126/E126)*100</f>
        <v>99.863863258206038</v>
      </c>
      <c r="I126" s="134"/>
    </row>
    <row r="127" spans="1:9">
      <c r="A127" s="145"/>
      <c r="B127" s="135" t="s">
        <v>262</v>
      </c>
      <c r="C127" s="107"/>
      <c r="D127" s="88">
        <v>45.4</v>
      </c>
      <c r="E127" s="88">
        <v>61.3</v>
      </c>
      <c r="F127" s="88">
        <v>23.8</v>
      </c>
      <c r="G127" s="104">
        <f t="shared" si="8"/>
        <v>-37.5</v>
      </c>
      <c r="H127" s="131">
        <f t="shared" si="12"/>
        <v>38.825448613376842</v>
      </c>
      <c r="I127" s="134"/>
    </row>
    <row r="128" spans="1:9">
      <c r="A128" s="145"/>
      <c r="B128" s="135" t="s">
        <v>425</v>
      </c>
      <c r="C128" s="107"/>
      <c r="D128" s="88"/>
      <c r="E128" s="88">
        <v>33.200000000000003</v>
      </c>
      <c r="F128" s="88"/>
      <c r="G128" s="88">
        <f t="shared" si="8"/>
        <v>-33.200000000000003</v>
      </c>
      <c r="H128" s="109">
        <f t="shared" si="12"/>
        <v>0</v>
      </c>
      <c r="I128" s="147"/>
    </row>
    <row r="129" spans="1:9">
      <c r="A129" s="145"/>
      <c r="B129" s="135" t="s">
        <v>228</v>
      </c>
      <c r="C129" s="107"/>
      <c r="D129" s="88"/>
      <c r="E129" s="88">
        <v>16.899999999999999</v>
      </c>
      <c r="F129" s="88"/>
      <c r="G129" s="88">
        <f t="shared" si="8"/>
        <v>-16.899999999999999</v>
      </c>
      <c r="H129" s="109">
        <f t="shared" si="12"/>
        <v>0</v>
      </c>
      <c r="I129" s="134"/>
    </row>
    <row r="130" spans="1:9">
      <c r="A130" s="145"/>
      <c r="B130" s="119" t="s">
        <v>268</v>
      </c>
      <c r="C130" s="107"/>
      <c r="D130" s="88">
        <v>17</v>
      </c>
      <c r="E130" s="88"/>
      <c r="F130" s="88"/>
      <c r="G130" s="104">
        <f t="shared" si="8"/>
        <v>0</v>
      </c>
      <c r="H130" s="131"/>
      <c r="I130" s="134"/>
    </row>
    <row r="131" spans="1:9" ht="37.5">
      <c r="A131" s="145"/>
      <c r="B131" s="130" t="s">
        <v>269</v>
      </c>
      <c r="C131" s="107"/>
      <c r="D131" s="88">
        <v>7.4</v>
      </c>
      <c r="E131" s="88">
        <v>79.8</v>
      </c>
      <c r="F131" s="88">
        <v>187.1</v>
      </c>
      <c r="G131" s="88">
        <f t="shared" si="8"/>
        <v>107.3</v>
      </c>
      <c r="H131" s="131">
        <f t="shared" si="12"/>
        <v>234.46115288220551</v>
      </c>
      <c r="I131" s="134"/>
    </row>
    <row r="132" spans="1:9">
      <c r="A132" s="145"/>
      <c r="B132" s="135" t="s">
        <v>270</v>
      </c>
      <c r="C132" s="107"/>
      <c r="D132" s="88">
        <v>396.3</v>
      </c>
      <c r="E132" s="88">
        <v>469.9</v>
      </c>
      <c r="F132" s="88">
        <v>449.3</v>
      </c>
      <c r="G132" s="88">
        <f t="shared" si="8"/>
        <v>-20.599999999999966</v>
      </c>
      <c r="H132" s="131">
        <f t="shared" si="12"/>
        <v>95.616088529474368</v>
      </c>
      <c r="I132" s="134"/>
    </row>
    <row r="133" spans="1:9">
      <c r="A133" s="145"/>
      <c r="B133" s="135" t="s">
        <v>247</v>
      </c>
      <c r="C133" s="107"/>
      <c r="D133" s="88">
        <v>314.8</v>
      </c>
      <c r="E133" s="88"/>
      <c r="F133" s="88"/>
      <c r="G133" s="104">
        <f t="shared" si="8"/>
        <v>0</v>
      </c>
      <c r="H133" s="131"/>
      <c r="I133" s="134"/>
    </row>
    <row r="134" spans="1:9">
      <c r="A134" s="145"/>
      <c r="B134" s="135" t="s">
        <v>215</v>
      </c>
      <c r="C134" s="107"/>
      <c r="D134" s="88">
        <v>14.3</v>
      </c>
      <c r="E134" s="88"/>
      <c r="F134" s="88"/>
      <c r="G134" s="104">
        <f t="shared" ref="G134:G187" si="13">F134-E134</f>
        <v>0</v>
      </c>
      <c r="H134" s="131"/>
      <c r="I134" s="134"/>
    </row>
    <row r="135" spans="1:9">
      <c r="A135" s="145"/>
      <c r="B135" s="135" t="s">
        <v>216</v>
      </c>
      <c r="C135" s="107"/>
      <c r="D135" s="88">
        <v>138</v>
      </c>
      <c r="E135" s="88"/>
      <c r="F135" s="88"/>
      <c r="G135" s="104">
        <f t="shared" si="13"/>
        <v>0</v>
      </c>
      <c r="H135" s="131"/>
      <c r="I135" s="134"/>
    </row>
    <row r="136" spans="1:9">
      <c r="A136" s="145"/>
      <c r="B136" s="135" t="s">
        <v>217</v>
      </c>
      <c r="C136" s="107"/>
      <c r="D136" s="88">
        <v>8.6</v>
      </c>
      <c r="E136" s="88"/>
      <c r="F136" s="88"/>
      <c r="G136" s="104">
        <f t="shared" si="13"/>
        <v>0</v>
      </c>
      <c r="H136" s="131"/>
      <c r="I136" s="134"/>
    </row>
    <row r="137" spans="1:9">
      <c r="A137" s="145"/>
      <c r="B137" s="135" t="s">
        <v>218</v>
      </c>
      <c r="C137" s="107"/>
      <c r="D137" s="88">
        <v>8.1</v>
      </c>
      <c r="E137" s="88"/>
      <c r="F137" s="88"/>
      <c r="G137" s="104">
        <f t="shared" si="13"/>
        <v>0</v>
      </c>
      <c r="H137" s="131"/>
      <c r="I137" s="134"/>
    </row>
    <row r="138" spans="1:9">
      <c r="A138" s="145"/>
      <c r="B138" s="135" t="s">
        <v>261</v>
      </c>
      <c r="C138" s="107"/>
      <c r="D138" s="88">
        <v>30</v>
      </c>
      <c r="E138" s="88"/>
      <c r="F138" s="88"/>
      <c r="G138" s="104">
        <f t="shared" si="13"/>
        <v>0</v>
      </c>
      <c r="H138" s="131"/>
      <c r="I138" s="134"/>
    </row>
    <row r="139" spans="1:9" ht="20.25">
      <c r="A139" s="148" t="s">
        <v>146</v>
      </c>
      <c r="B139" s="149" t="s">
        <v>467</v>
      </c>
      <c r="C139" s="150"/>
      <c r="D139" s="117">
        <f>D141</f>
        <v>13.2</v>
      </c>
      <c r="E139" s="117">
        <f t="shared" ref="E139:F139" si="14">E141</f>
        <v>0</v>
      </c>
      <c r="F139" s="117">
        <f t="shared" si="14"/>
        <v>0</v>
      </c>
      <c r="G139" s="104">
        <f t="shared" si="13"/>
        <v>0</v>
      </c>
      <c r="H139" s="117"/>
      <c r="I139" s="134"/>
    </row>
    <row r="140" spans="1:9">
      <c r="A140" s="129"/>
      <c r="B140" s="151" t="s">
        <v>123</v>
      </c>
      <c r="C140" s="107"/>
      <c r="D140" s="88"/>
      <c r="E140" s="88"/>
      <c r="F140" s="88"/>
      <c r="G140" s="104">
        <f t="shared" si="13"/>
        <v>0</v>
      </c>
      <c r="H140" s="109"/>
      <c r="I140" s="134"/>
    </row>
    <row r="141" spans="1:9" ht="19.5">
      <c r="A141" s="120" t="s">
        <v>147</v>
      </c>
      <c r="B141" s="303" t="s">
        <v>130</v>
      </c>
      <c r="C141" s="122">
        <v>1030</v>
      </c>
      <c r="D141" s="123">
        <f>D142</f>
        <v>13.2</v>
      </c>
      <c r="E141" s="143">
        <f>E142+E143</f>
        <v>0</v>
      </c>
      <c r="F141" s="143"/>
      <c r="G141" s="123">
        <f t="shared" si="13"/>
        <v>0</v>
      </c>
      <c r="H141" s="125"/>
      <c r="I141" s="134"/>
    </row>
    <row r="142" spans="1:9">
      <c r="A142" s="126" t="s">
        <v>292</v>
      </c>
      <c r="B142" s="136" t="s">
        <v>197</v>
      </c>
      <c r="C142" s="128">
        <v>1031</v>
      </c>
      <c r="D142" s="104">
        <f>D143</f>
        <v>13.2</v>
      </c>
      <c r="E142" s="104"/>
      <c r="F142" s="104"/>
      <c r="G142" s="104">
        <f t="shared" si="13"/>
        <v>0</v>
      </c>
      <c r="H142" s="109"/>
      <c r="I142" s="134"/>
    </row>
    <row r="143" spans="1:9">
      <c r="A143" s="137"/>
      <c r="B143" s="133" t="s">
        <v>466</v>
      </c>
      <c r="C143" s="107"/>
      <c r="D143" s="88">
        <v>13.2</v>
      </c>
      <c r="E143" s="88"/>
      <c r="F143" s="88"/>
      <c r="G143" s="104">
        <f t="shared" si="13"/>
        <v>0</v>
      </c>
      <c r="H143" s="109"/>
      <c r="I143" s="134"/>
    </row>
    <row r="144" spans="1:9" ht="51" customHeight="1">
      <c r="A144" s="148" t="s">
        <v>148</v>
      </c>
      <c r="B144" s="158" t="s">
        <v>294</v>
      </c>
      <c r="C144" s="157"/>
      <c r="D144" s="114">
        <f>SUM(D145)</f>
        <v>0</v>
      </c>
      <c r="E144" s="114">
        <f>SUM(E145)</f>
        <v>10</v>
      </c>
      <c r="F144" s="114">
        <f>SUM(F145)</f>
        <v>2.8</v>
      </c>
      <c r="G144" s="114">
        <f t="shared" si="13"/>
        <v>-7.2</v>
      </c>
      <c r="H144" s="117">
        <f>F144/E144*100</f>
        <v>27.999999999999996</v>
      </c>
      <c r="I144" s="134"/>
    </row>
    <row r="145" spans="1:9" ht="19.5">
      <c r="A145" s="159" t="s">
        <v>149</v>
      </c>
      <c r="B145" s="139" t="s">
        <v>130</v>
      </c>
      <c r="C145" s="160">
        <v>1030</v>
      </c>
      <c r="D145" s="123"/>
      <c r="E145" s="123">
        <f>E146</f>
        <v>10</v>
      </c>
      <c r="F145" s="123">
        <f>SUM(F147)</f>
        <v>2.8</v>
      </c>
      <c r="G145" s="123">
        <f t="shared" si="13"/>
        <v>-7.2</v>
      </c>
      <c r="H145" s="125">
        <f>F145/E145*100</f>
        <v>27.999999999999996</v>
      </c>
      <c r="I145" s="134"/>
    </row>
    <row r="146" spans="1:9">
      <c r="A146" s="154" t="s">
        <v>293</v>
      </c>
      <c r="B146" s="127" t="s">
        <v>197</v>
      </c>
      <c r="C146" s="161">
        <v>1031</v>
      </c>
      <c r="D146" s="88"/>
      <c r="E146" s="104">
        <f>E147</f>
        <v>10</v>
      </c>
      <c r="F146" s="104">
        <f>F147</f>
        <v>2.8</v>
      </c>
      <c r="G146" s="104">
        <f t="shared" si="13"/>
        <v>-7.2</v>
      </c>
      <c r="H146" s="109">
        <f t="shared" ref="H146:H147" si="15">F146/E146*100</f>
        <v>27.999999999999996</v>
      </c>
      <c r="I146" s="134"/>
    </row>
    <row r="147" spans="1:9">
      <c r="A147" s="156"/>
      <c r="B147" s="133" t="s">
        <v>295</v>
      </c>
      <c r="C147" s="157"/>
      <c r="D147" s="88"/>
      <c r="E147" s="88">
        <v>10</v>
      </c>
      <c r="F147" s="88">
        <v>2.8</v>
      </c>
      <c r="G147" s="88">
        <f t="shared" si="13"/>
        <v>-7.2</v>
      </c>
      <c r="H147" s="131">
        <f t="shared" si="15"/>
        <v>27.999999999999996</v>
      </c>
      <c r="I147" s="134"/>
    </row>
    <row r="148" spans="1:9" ht="20.25">
      <c r="A148" s="148" t="s">
        <v>150</v>
      </c>
      <c r="B148" s="162" t="s">
        <v>296</v>
      </c>
      <c r="C148" s="163"/>
      <c r="D148" s="117">
        <f>D156</f>
        <v>58.3</v>
      </c>
      <c r="E148" s="117">
        <f>E151</f>
        <v>81.099999999999994</v>
      </c>
      <c r="F148" s="117">
        <f>SUM(F150,F156)</f>
        <v>62.800000000000004</v>
      </c>
      <c r="G148" s="104">
        <f t="shared" si="13"/>
        <v>-18.29999999999999</v>
      </c>
      <c r="H148" s="117">
        <f>(F148/E148)*100</f>
        <v>77.435265104808892</v>
      </c>
      <c r="I148" s="134"/>
    </row>
    <row r="149" spans="1:9" ht="20.25">
      <c r="A149" s="156"/>
      <c r="B149" s="151" t="s">
        <v>123</v>
      </c>
      <c r="C149" s="155"/>
      <c r="D149" s="131"/>
      <c r="E149" s="131"/>
      <c r="F149" s="131"/>
      <c r="G149" s="104">
        <f t="shared" si="13"/>
        <v>0</v>
      </c>
      <c r="H149" s="117"/>
      <c r="I149" s="134"/>
    </row>
    <row r="150" spans="1:9" ht="19.5">
      <c r="A150" s="159" t="s">
        <v>155</v>
      </c>
      <c r="B150" s="121" t="s">
        <v>127</v>
      </c>
      <c r="C150" s="122">
        <v>1010</v>
      </c>
      <c r="D150" s="165"/>
      <c r="E150" s="298">
        <f>SUM(E151)</f>
        <v>81.099999999999994</v>
      </c>
      <c r="F150" s="125">
        <f>F151</f>
        <v>62.800000000000004</v>
      </c>
      <c r="G150" s="123">
        <f t="shared" si="13"/>
        <v>-18.29999999999999</v>
      </c>
      <c r="H150" s="125">
        <f t="shared" ref="H150:H155" si="16">(F150/E150)*100</f>
        <v>77.435265104808892</v>
      </c>
      <c r="I150" s="134"/>
    </row>
    <row r="151" spans="1:9">
      <c r="A151" s="154" t="s">
        <v>297</v>
      </c>
      <c r="B151" s="127" t="s">
        <v>197</v>
      </c>
      <c r="C151" s="128">
        <v>1011</v>
      </c>
      <c r="D151" s="131"/>
      <c r="E151" s="174">
        <f>SUM(E152:E155)</f>
        <v>81.099999999999994</v>
      </c>
      <c r="F151" s="109">
        <f>F152+F153+F154+F155</f>
        <v>62.800000000000004</v>
      </c>
      <c r="G151" s="104">
        <f t="shared" si="13"/>
        <v>-18.29999999999999</v>
      </c>
      <c r="H151" s="109">
        <f t="shared" si="16"/>
        <v>77.435265104808892</v>
      </c>
      <c r="I151" s="134"/>
    </row>
    <row r="152" spans="1:9">
      <c r="A152" s="156"/>
      <c r="B152" s="119" t="s">
        <v>214</v>
      </c>
      <c r="C152" s="128"/>
      <c r="D152" s="131"/>
      <c r="E152" s="300">
        <v>64.099999999999994</v>
      </c>
      <c r="F152" s="131">
        <v>52.2</v>
      </c>
      <c r="G152" s="88">
        <f t="shared" si="13"/>
        <v>-11.899999999999991</v>
      </c>
      <c r="H152" s="131">
        <f t="shared" si="16"/>
        <v>81.43525741029643</v>
      </c>
      <c r="I152" s="134"/>
    </row>
    <row r="153" spans="1:9">
      <c r="A153" s="156"/>
      <c r="B153" s="119" t="s">
        <v>215</v>
      </c>
      <c r="C153" s="128"/>
      <c r="D153" s="131"/>
      <c r="E153" s="300">
        <v>3.1</v>
      </c>
      <c r="F153" s="131">
        <v>2.9</v>
      </c>
      <c r="G153" s="88">
        <f t="shared" si="13"/>
        <v>-0.20000000000000018</v>
      </c>
      <c r="H153" s="131">
        <f t="shared" si="16"/>
        <v>93.548387096774192</v>
      </c>
      <c r="I153" s="134"/>
    </row>
    <row r="154" spans="1:9">
      <c r="A154" s="156"/>
      <c r="B154" s="119" t="s">
        <v>216</v>
      </c>
      <c r="C154" s="128"/>
      <c r="D154" s="131"/>
      <c r="E154" s="300">
        <v>12.7</v>
      </c>
      <c r="F154" s="131">
        <v>7</v>
      </c>
      <c r="G154" s="88">
        <f t="shared" si="13"/>
        <v>-5.6999999999999993</v>
      </c>
      <c r="H154" s="131">
        <f t="shared" si="16"/>
        <v>55.118110236220474</v>
      </c>
      <c r="I154" s="134"/>
    </row>
    <row r="155" spans="1:9">
      <c r="A155" s="156"/>
      <c r="B155" s="119" t="s">
        <v>298</v>
      </c>
      <c r="C155" s="128"/>
      <c r="D155" s="131"/>
      <c r="E155" s="300">
        <v>1.2</v>
      </c>
      <c r="F155" s="131">
        <v>0.7</v>
      </c>
      <c r="G155" s="88">
        <f t="shared" si="13"/>
        <v>-0.5</v>
      </c>
      <c r="H155" s="131">
        <f t="shared" si="16"/>
        <v>58.333333333333336</v>
      </c>
      <c r="I155" s="134"/>
    </row>
    <row r="156" spans="1:9" ht="19.5">
      <c r="A156" s="159" t="s">
        <v>156</v>
      </c>
      <c r="B156" s="138" t="s">
        <v>129</v>
      </c>
      <c r="C156" s="170">
        <v>1020</v>
      </c>
      <c r="D156" s="125">
        <f>D157</f>
        <v>58.3</v>
      </c>
      <c r="E156" s="125">
        <f>SUM(E157)</f>
        <v>0</v>
      </c>
      <c r="F156" s="125">
        <f>SUM(F157)</f>
        <v>0</v>
      </c>
      <c r="G156" s="104">
        <f t="shared" si="13"/>
        <v>0</v>
      </c>
      <c r="H156" s="165"/>
      <c r="I156" s="134"/>
    </row>
    <row r="157" spans="1:9">
      <c r="A157" s="154" t="s">
        <v>299</v>
      </c>
      <c r="B157" s="140" t="s">
        <v>120</v>
      </c>
      <c r="C157" s="171">
        <v>1025</v>
      </c>
      <c r="D157" s="109">
        <f>SUM(D158:D161)</f>
        <v>58.3</v>
      </c>
      <c r="E157" s="109">
        <f>E158+E159+E160+E161</f>
        <v>0</v>
      </c>
      <c r="F157" s="109">
        <f>F158+F159+F160+F161</f>
        <v>0</v>
      </c>
      <c r="G157" s="104">
        <f t="shared" si="13"/>
        <v>0</v>
      </c>
      <c r="H157" s="109"/>
      <c r="I157" s="134"/>
    </row>
    <row r="158" spans="1:9">
      <c r="A158" s="156"/>
      <c r="B158" s="119" t="s">
        <v>214</v>
      </c>
      <c r="C158" s="155"/>
      <c r="D158" s="168">
        <v>49.3</v>
      </c>
      <c r="E158" s="168"/>
      <c r="F158" s="131"/>
      <c r="G158" s="104">
        <f t="shared" si="13"/>
        <v>0</v>
      </c>
      <c r="H158" s="109"/>
      <c r="I158" s="134"/>
    </row>
    <row r="159" spans="1:9">
      <c r="A159" s="156"/>
      <c r="B159" s="119" t="s">
        <v>215</v>
      </c>
      <c r="C159" s="155"/>
      <c r="D159" s="168">
        <v>1.5</v>
      </c>
      <c r="E159" s="168"/>
      <c r="F159" s="131"/>
      <c r="G159" s="104">
        <f t="shared" si="13"/>
        <v>0</v>
      </c>
      <c r="H159" s="109"/>
      <c r="I159" s="134"/>
    </row>
    <row r="160" spans="1:9">
      <c r="A160" s="156"/>
      <c r="B160" s="119" t="s">
        <v>216</v>
      </c>
      <c r="C160" s="155"/>
      <c r="D160" s="168">
        <v>7.2</v>
      </c>
      <c r="E160" s="168"/>
      <c r="F160" s="131"/>
      <c r="G160" s="104">
        <f t="shared" si="13"/>
        <v>0</v>
      </c>
      <c r="H160" s="109"/>
      <c r="I160" s="134"/>
    </row>
    <row r="161" spans="1:9">
      <c r="A161" s="156"/>
      <c r="B161" s="119" t="s">
        <v>298</v>
      </c>
      <c r="C161" s="155"/>
      <c r="D161" s="168">
        <v>0.3</v>
      </c>
      <c r="E161" s="168"/>
      <c r="F161" s="131"/>
      <c r="G161" s="104">
        <f t="shared" si="13"/>
        <v>0</v>
      </c>
      <c r="H161" s="109"/>
      <c r="I161" s="134"/>
    </row>
    <row r="162" spans="1:9" ht="40.5">
      <c r="A162" s="148" t="s">
        <v>300</v>
      </c>
      <c r="B162" s="162" t="s">
        <v>301</v>
      </c>
      <c r="C162" s="150"/>
      <c r="D162" s="117">
        <f>D164+D170</f>
        <v>868.5</v>
      </c>
      <c r="E162" s="117">
        <f>E164+E170</f>
        <v>2863.3</v>
      </c>
      <c r="F162" s="117">
        <f>F169+F164</f>
        <v>3950.2</v>
      </c>
      <c r="G162" s="104">
        <f t="shared" si="13"/>
        <v>1086.8999999999996</v>
      </c>
      <c r="H162" s="117">
        <f>F162/E162*100</f>
        <v>137.95969685328114</v>
      </c>
      <c r="I162" s="134"/>
    </row>
    <row r="163" spans="1:9">
      <c r="A163" s="156"/>
      <c r="B163" s="151" t="s">
        <v>123</v>
      </c>
      <c r="C163" s="155"/>
      <c r="D163" s="131"/>
      <c r="E163" s="168"/>
      <c r="F163" s="131"/>
      <c r="G163" s="104">
        <f t="shared" si="13"/>
        <v>0</v>
      </c>
      <c r="H163" s="109"/>
      <c r="I163" s="134"/>
    </row>
    <row r="164" spans="1:9" ht="19.5">
      <c r="A164" s="159" t="s">
        <v>151</v>
      </c>
      <c r="B164" s="121" t="s">
        <v>127</v>
      </c>
      <c r="C164" s="122">
        <v>1010</v>
      </c>
      <c r="D164" s="165"/>
      <c r="E164" s="298">
        <f>E165</f>
        <v>1151.7</v>
      </c>
      <c r="F164" s="125">
        <f>F165</f>
        <v>2621.1999999999998</v>
      </c>
      <c r="G164" s="123">
        <f t="shared" si="13"/>
        <v>1469.4999999999998</v>
      </c>
      <c r="H164" s="125">
        <f t="shared" ref="H164:H172" si="17">F164/E164*100</f>
        <v>227.59399149083958</v>
      </c>
      <c r="I164" s="134"/>
    </row>
    <row r="165" spans="1:9">
      <c r="A165" s="154" t="s">
        <v>302</v>
      </c>
      <c r="B165" s="127" t="s">
        <v>197</v>
      </c>
      <c r="C165" s="171">
        <v>1011</v>
      </c>
      <c r="D165" s="131"/>
      <c r="E165" s="299">
        <f>E166+E167</f>
        <v>1151.7</v>
      </c>
      <c r="F165" s="109">
        <f>F166+F167+F168</f>
        <v>2621.1999999999998</v>
      </c>
      <c r="G165" s="104">
        <f t="shared" si="13"/>
        <v>1469.4999999999998</v>
      </c>
      <c r="H165" s="109">
        <f t="shared" si="17"/>
        <v>227.59399149083958</v>
      </c>
      <c r="I165" s="134"/>
    </row>
    <row r="166" spans="1:9">
      <c r="A166" s="156"/>
      <c r="B166" s="151" t="s">
        <v>303</v>
      </c>
      <c r="C166" s="155"/>
      <c r="D166" s="131"/>
      <c r="E166" s="300">
        <v>891.7</v>
      </c>
      <c r="F166" s="131">
        <v>794.4</v>
      </c>
      <c r="G166" s="88">
        <f t="shared" si="13"/>
        <v>-97.300000000000068</v>
      </c>
      <c r="H166" s="131">
        <f t="shared" si="17"/>
        <v>89.088258382864183</v>
      </c>
      <c r="I166" s="134"/>
    </row>
    <row r="167" spans="1:9">
      <c r="A167" s="156"/>
      <c r="B167" s="151" t="s">
        <v>254</v>
      </c>
      <c r="C167" s="155"/>
      <c r="D167" s="131"/>
      <c r="E167" s="300">
        <v>260</v>
      </c>
      <c r="F167" s="131">
        <v>1825.1</v>
      </c>
      <c r="G167" s="88">
        <f t="shared" si="13"/>
        <v>1565.1</v>
      </c>
      <c r="H167" s="131">
        <f t="shared" si="17"/>
        <v>701.96153846153834</v>
      </c>
      <c r="I167" s="134"/>
    </row>
    <row r="168" spans="1:9">
      <c r="A168" s="156"/>
      <c r="B168" s="151" t="s">
        <v>449</v>
      </c>
      <c r="C168" s="155"/>
      <c r="D168" s="131"/>
      <c r="E168" s="168"/>
      <c r="F168" s="131">
        <v>1.7</v>
      </c>
      <c r="G168" s="88">
        <f t="shared" si="13"/>
        <v>1.7</v>
      </c>
      <c r="H168" s="109"/>
      <c r="I168" s="134"/>
    </row>
    <row r="169" spans="1:9" ht="19.5">
      <c r="A169" s="159" t="s">
        <v>152</v>
      </c>
      <c r="B169" s="139" t="s">
        <v>130</v>
      </c>
      <c r="C169" s="170">
        <v>1030</v>
      </c>
      <c r="D169" s="125">
        <f>SUM(D170)</f>
        <v>868.5</v>
      </c>
      <c r="E169" s="125">
        <f>SUM(E170)</f>
        <v>1711.6</v>
      </c>
      <c r="F169" s="125">
        <f>F170</f>
        <v>1329</v>
      </c>
      <c r="G169" s="123">
        <f t="shared" si="13"/>
        <v>-382.59999999999991</v>
      </c>
      <c r="H169" s="125">
        <f>F169/E169*100</f>
        <v>77.646646412713253</v>
      </c>
      <c r="I169" s="134"/>
    </row>
    <row r="170" spans="1:9">
      <c r="A170" s="154" t="s">
        <v>304</v>
      </c>
      <c r="B170" s="127" t="s">
        <v>197</v>
      </c>
      <c r="C170" s="171">
        <v>1031</v>
      </c>
      <c r="D170" s="109">
        <f>SUM(D171:D172)</f>
        <v>868.5</v>
      </c>
      <c r="E170" s="109">
        <f t="shared" ref="E170:F170" si="18">SUM(E171:E172)</f>
        <v>1711.6</v>
      </c>
      <c r="F170" s="109">
        <f t="shared" si="18"/>
        <v>1329</v>
      </c>
      <c r="G170" s="104">
        <f t="shared" si="13"/>
        <v>-382.59999999999991</v>
      </c>
      <c r="H170" s="109">
        <f t="shared" si="17"/>
        <v>77.646646412713253</v>
      </c>
      <c r="I170" s="134"/>
    </row>
    <row r="171" spans="1:9">
      <c r="A171" s="156"/>
      <c r="B171" s="151" t="s">
        <v>253</v>
      </c>
      <c r="C171" s="155"/>
      <c r="D171" s="131">
        <v>866.5</v>
      </c>
      <c r="E171" s="300">
        <v>1708.6</v>
      </c>
      <c r="F171" s="131">
        <v>1327.8</v>
      </c>
      <c r="G171" s="88">
        <f t="shared" si="13"/>
        <v>-380.79999999999995</v>
      </c>
      <c r="H171" s="131">
        <f t="shared" si="17"/>
        <v>77.7127472784736</v>
      </c>
      <c r="I171" s="134"/>
    </row>
    <row r="172" spans="1:9">
      <c r="A172" s="156"/>
      <c r="B172" s="151" t="s">
        <v>255</v>
      </c>
      <c r="C172" s="155"/>
      <c r="D172" s="131">
        <v>2</v>
      </c>
      <c r="E172" s="300">
        <v>3</v>
      </c>
      <c r="F172" s="131">
        <v>1.2</v>
      </c>
      <c r="G172" s="88">
        <f t="shared" si="13"/>
        <v>-1.8</v>
      </c>
      <c r="H172" s="131">
        <f t="shared" si="17"/>
        <v>40</v>
      </c>
      <c r="I172" s="134"/>
    </row>
    <row r="173" spans="1:9" ht="20.25">
      <c r="A173" s="148" t="s">
        <v>305</v>
      </c>
      <c r="B173" s="162" t="s">
        <v>306</v>
      </c>
      <c r="C173" s="150"/>
      <c r="D173" s="117">
        <f>D179+D182</f>
        <v>118.30000000000001</v>
      </c>
      <c r="E173" s="172"/>
      <c r="F173" s="117">
        <f>F181+F174+F178</f>
        <v>6.8000000000000007</v>
      </c>
      <c r="G173" s="114">
        <f t="shared" si="13"/>
        <v>6.8000000000000007</v>
      </c>
      <c r="H173" s="117"/>
      <c r="I173" s="134"/>
    </row>
    <row r="174" spans="1:9" ht="19.5">
      <c r="A174" s="159" t="s">
        <v>307</v>
      </c>
      <c r="B174" s="121" t="s">
        <v>127</v>
      </c>
      <c r="C174" s="122">
        <v>1010</v>
      </c>
      <c r="D174" s="165"/>
      <c r="E174" s="166"/>
      <c r="F174" s="125">
        <f>F175</f>
        <v>2.5</v>
      </c>
      <c r="G174" s="123">
        <f t="shared" si="13"/>
        <v>2.5</v>
      </c>
      <c r="H174" s="125"/>
      <c r="I174" s="134"/>
    </row>
    <row r="175" spans="1:9">
      <c r="A175" s="154" t="s">
        <v>308</v>
      </c>
      <c r="B175" s="127" t="s">
        <v>197</v>
      </c>
      <c r="C175" s="128">
        <v>1011</v>
      </c>
      <c r="D175" s="109">
        <f>SUM(D176:D177)</f>
        <v>0</v>
      </c>
      <c r="E175" s="109">
        <f t="shared" ref="E175:F175" si="19">SUM(E176:E177)</f>
        <v>0</v>
      </c>
      <c r="F175" s="109">
        <f t="shared" si="19"/>
        <v>2.5</v>
      </c>
      <c r="G175" s="104">
        <f t="shared" si="13"/>
        <v>2.5</v>
      </c>
      <c r="H175" s="109"/>
      <c r="I175" s="134"/>
    </row>
    <row r="176" spans="1:9">
      <c r="A176" s="154"/>
      <c r="B176" s="133" t="s">
        <v>310</v>
      </c>
      <c r="C176" s="155"/>
      <c r="D176" s="131"/>
      <c r="E176" s="168"/>
      <c r="F176" s="131">
        <v>1.9</v>
      </c>
      <c r="G176" s="88">
        <f t="shared" si="13"/>
        <v>1.9</v>
      </c>
      <c r="H176" s="109"/>
      <c r="I176" s="134"/>
    </row>
    <row r="177" spans="1:9">
      <c r="A177" s="154"/>
      <c r="B177" s="133" t="s">
        <v>209</v>
      </c>
      <c r="C177" s="155"/>
      <c r="D177" s="131"/>
      <c r="E177" s="168"/>
      <c r="F177" s="131">
        <v>0.6</v>
      </c>
      <c r="G177" s="88">
        <f t="shared" si="13"/>
        <v>0.6</v>
      </c>
      <c r="H177" s="109"/>
      <c r="I177" s="134"/>
    </row>
    <row r="178" spans="1:9">
      <c r="A178" s="126" t="s">
        <v>474</v>
      </c>
      <c r="B178" s="136" t="s">
        <v>274</v>
      </c>
      <c r="C178" s="128">
        <v>1014</v>
      </c>
      <c r="D178" s="131"/>
      <c r="E178" s="168"/>
      <c r="F178" s="109">
        <v>3.1</v>
      </c>
      <c r="G178" s="104">
        <f t="shared" si="13"/>
        <v>3.1</v>
      </c>
      <c r="H178" s="109"/>
      <c r="I178" s="134"/>
    </row>
    <row r="179" spans="1:9" ht="20.25">
      <c r="A179" s="159" t="s">
        <v>311</v>
      </c>
      <c r="B179" s="175" t="s">
        <v>129</v>
      </c>
      <c r="C179" s="153">
        <v>1020</v>
      </c>
      <c r="D179" s="180">
        <f>SUM(D180)</f>
        <v>2.4</v>
      </c>
      <c r="E179" s="180">
        <f t="shared" ref="E179:F179" si="20">SUM(E180)</f>
        <v>0</v>
      </c>
      <c r="F179" s="180">
        <f t="shared" si="20"/>
        <v>0</v>
      </c>
      <c r="G179" s="104">
        <f t="shared" si="13"/>
        <v>0</v>
      </c>
      <c r="H179" s="125"/>
      <c r="I179" s="134"/>
    </row>
    <row r="180" spans="1:9">
      <c r="A180" s="154" t="s">
        <v>475</v>
      </c>
      <c r="B180" s="96" t="s">
        <v>4</v>
      </c>
      <c r="C180" s="76">
        <v>1024</v>
      </c>
      <c r="D180" s="177">
        <v>2.4</v>
      </c>
      <c r="E180" s="168"/>
      <c r="F180" s="131"/>
      <c r="G180" s="104">
        <f t="shared" si="13"/>
        <v>0</v>
      </c>
      <c r="H180" s="109"/>
      <c r="I180" s="134"/>
    </row>
    <row r="181" spans="1:9" ht="19.5">
      <c r="A181" s="159" t="s">
        <v>312</v>
      </c>
      <c r="B181" s="139" t="s">
        <v>130</v>
      </c>
      <c r="C181" s="170">
        <v>1030</v>
      </c>
      <c r="D181" s="125">
        <f>SUM(D182)</f>
        <v>115.9</v>
      </c>
      <c r="E181" s="125">
        <f t="shared" ref="E181:G181" si="21">SUM(E182)</f>
        <v>0</v>
      </c>
      <c r="F181" s="125">
        <f t="shared" si="21"/>
        <v>1.2</v>
      </c>
      <c r="G181" s="125">
        <f t="shared" si="21"/>
        <v>1.2</v>
      </c>
      <c r="H181" s="125"/>
      <c r="I181" s="134"/>
    </row>
    <row r="182" spans="1:9">
      <c r="A182" s="154" t="s">
        <v>313</v>
      </c>
      <c r="B182" s="127" t="s">
        <v>197</v>
      </c>
      <c r="C182" s="171">
        <v>1031</v>
      </c>
      <c r="D182" s="109">
        <f>D183+D184+D185</f>
        <v>115.9</v>
      </c>
      <c r="E182" s="168"/>
      <c r="F182" s="109">
        <f>F183+F185+F184</f>
        <v>1.2</v>
      </c>
      <c r="G182" s="104">
        <f t="shared" si="13"/>
        <v>1.2</v>
      </c>
      <c r="H182" s="109"/>
      <c r="I182" s="134"/>
    </row>
    <row r="183" spans="1:9">
      <c r="A183" s="156"/>
      <c r="B183" s="135" t="s">
        <v>466</v>
      </c>
      <c r="C183" s="155"/>
      <c r="D183" s="131">
        <v>68.3</v>
      </c>
      <c r="E183" s="168"/>
      <c r="F183" s="131">
        <v>1.2</v>
      </c>
      <c r="G183" s="88">
        <f t="shared" si="13"/>
        <v>1.2</v>
      </c>
      <c r="H183" s="109"/>
      <c r="I183" s="134"/>
    </row>
    <row r="184" spans="1:9">
      <c r="A184" s="156"/>
      <c r="B184" s="135" t="s">
        <v>310</v>
      </c>
      <c r="C184" s="155"/>
      <c r="D184" s="131">
        <v>44.2</v>
      </c>
      <c r="E184" s="168"/>
      <c r="F184" s="131"/>
      <c r="G184" s="104">
        <f t="shared" si="13"/>
        <v>0</v>
      </c>
      <c r="H184" s="109"/>
      <c r="I184" s="134"/>
    </row>
    <row r="185" spans="1:9">
      <c r="A185" s="156"/>
      <c r="B185" s="133" t="s">
        <v>256</v>
      </c>
      <c r="C185" s="155"/>
      <c r="D185" s="131">
        <v>3.4</v>
      </c>
      <c r="E185" s="168"/>
      <c r="F185" s="304"/>
      <c r="G185" s="104">
        <f t="shared" si="13"/>
        <v>0</v>
      </c>
      <c r="H185" s="109"/>
      <c r="I185" s="134"/>
    </row>
    <row r="186" spans="1:9" ht="40.5">
      <c r="A186" s="148" t="s">
        <v>314</v>
      </c>
      <c r="B186" s="179" t="s">
        <v>315</v>
      </c>
      <c r="C186" s="150"/>
      <c r="D186" s="132"/>
      <c r="E186" s="276">
        <f>E187</f>
        <v>71.599999999999994</v>
      </c>
      <c r="F186" s="117">
        <f>F187</f>
        <v>57.8</v>
      </c>
      <c r="G186" s="104">
        <f t="shared" si="13"/>
        <v>-13.799999999999997</v>
      </c>
      <c r="H186" s="117">
        <f>F186/E186*100</f>
        <v>80.726256983240233</v>
      </c>
      <c r="I186" s="134"/>
    </row>
    <row r="187" spans="1:9" ht="19.5">
      <c r="A187" s="159" t="s">
        <v>316</v>
      </c>
      <c r="B187" s="121" t="s">
        <v>127</v>
      </c>
      <c r="C187" s="170">
        <v>1010</v>
      </c>
      <c r="D187" s="165"/>
      <c r="E187" s="298">
        <f>E188+E189</f>
        <v>71.599999999999994</v>
      </c>
      <c r="F187" s="125">
        <f>F188+F189</f>
        <v>57.8</v>
      </c>
      <c r="G187" s="123">
        <f t="shared" si="13"/>
        <v>-13.799999999999997</v>
      </c>
      <c r="H187" s="125">
        <f t="shared" ref="H187:H193" si="22">F187/E187*100</f>
        <v>80.726256983240233</v>
      </c>
      <c r="I187" s="134"/>
    </row>
    <row r="188" spans="1:9">
      <c r="A188" s="154" t="s">
        <v>317</v>
      </c>
      <c r="B188" s="136" t="s">
        <v>2</v>
      </c>
      <c r="C188" s="128">
        <v>1012</v>
      </c>
      <c r="D188" s="131"/>
      <c r="E188" s="299">
        <v>62.4</v>
      </c>
      <c r="F188" s="109">
        <v>50.4</v>
      </c>
      <c r="G188" s="104">
        <f t="shared" ref="G188:G203" si="23">F188-E188</f>
        <v>-12</v>
      </c>
      <c r="H188" s="109">
        <f t="shared" si="22"/>
        <v>80.769230769230774</v>
      </c>
      <c r="I188" s="134"/>
    </row>
    <row r="189" spans="1:9">
      <c r="A189" s="154" t="s">
        <v>318</v>
      </c>
      <c r="B189" s="136" t="s">
        <v>3</v>
      </c>
      <c r="C189" s="128">
        <v>1013</v>
      </c>
      <c r="D189" s="131"/>
      <c r="E189" s="299">
        <v>9.1999999999999993</v>
      </c>
      <c r="F189" s="109">
        <v>7.4</v>
      </c>
      <c r="G189" s="104">
        <f t="shared" si="23"/>
        <v>-1.7999999999999989</v>
      </c>
      <c r="H189" s="109">
        <f t="shared" si="22"/>
        <v>80.43478260869567</v>
      </c>
      <c r="I189" s="134"/>
    </row>
    <row r="190" spans="1:9" ht="23.25" customHeight="1">
      <c r="A190" s="148" t="s">
        <v>319</v>
      </c>
      <c r="B190" s="162" t="s">
        <v>92</v>
      </c>
      <c r="C190" s="111"/>
      <c r="D190" s="132"/>
      <c r="E190" s="276">
        <f>E192</f>
        <v>0.4</v>
      </c>
      <c r="F190" s="117">
        <f>F191</f>
        <v>0.8</v>
      </c>
      <c r="G190" s="114">
        <f t="shared" si="23"/>
        <v>0.4</v>
      </c>
      <c r="H190" s="117">
        <f t="shared" si="22"/>
        <v>200</v>
      </c>
      <c r="I190" s="134"/>
    </row>
    <row r="191" spans="1:9" ht="19.5">
      <c r="A191" s="159" t="s">
        <v>320</v>
      </c>
      <c r="B191" s="139" t="s">
        <v>130</v>
      </c>
      <c r="C191" s="170">
        <v>1030</v>
      </c>
      <c r="D191" s="125">
        <f>SUM(D192)</f>
        <v>0</v>
      </c>
      <c r="E191" s="125">
        <f t="shared" ref="E191:F192" si="24">SUM(E192)</f>
        <v>0.4</v>
      </c>
      <c r="F191" s="125">
        <f t="shared" si="24"/>
        <v>0.8</v>
      </c>
      <c r="G191" s="123">
        <f t="shared" si="23"/>
        <v>0.4</v>
      </c>
      <c r="H191" s="125">
        <f t="shared" si="22"/>
        <v>200</v>
      </c>
      <c r="I191" s="134"/>
    </row>
    <row r="192" spans="1:9">
      <c r="A192" s="154" t="s">
        <v>321</v>
      </c>
      <c r="B192" s="136" t="s">
        <v>130</v>
      </c>
      <c r="C192" s="171">
        <v>1035</v>
      </c>
      <c r="D192" s="109">
        <f>SUM(D193)</f>
        <v>0</v>
      </c>
      <c r="E192" s="109">
        <f t="shared" si="24"/>
        <v>0.4</v>
      </c>
      <c r="F192" s="109">
        <f t="shared" si="24"/>
        <v>0.8</v>
      </c>
      <c r="G192" s="104">
        <f t="shared" si="23"/>
        <v>0.4</v>
      </c>
      <c r="H192" s="109">
        <f t="shared" si="22"/>
        <v>200</v>
      </c>
      <c r="I192" s="134"/>
    </row>
    <row r="193" spans="1:9">
      <c r="A193" s="154"/>
      <c r="B193" s="135" t="s">
        <v>245</v>
      </c>
      <c r="C193" s="128"/>
      <c r="D193" s="131"/>
      <c r="E193" s="300">
        <v>0.4</v>
      </c>
      <c r="F193" s="131">
        <v>0.8</v>
      </c>
      <c r="G193" s="88">
        <f t="shared" si="23"/>
        <v>0.4</v>
      </c>
      <c r="H193" s="131">
        <f t="shared" si="22"/>
        <v>200</v>
      </c>
      <c r="I193" s="134"/>
    </row>
    <row r="194" spans="1:9" ht="20.25">
      <c r="A194" s="148" t="s">
        <v>322</v>
      </c>
      <c r="B194" s="149" t="s">
        <v>323</v>
      </c>
      <c r="C194" s="163"/>
      <c r="D194" s="117">
        <f>D198</f>
        <v>420.8</v>
      </c>
      <c r="E194" s="117">
        <f>E196</f>
        <v>580</v>
      </c>
      <c r="F194" s="173">
        <f>F201+F196</f>
        <v>169.4</v>
      </c>
      <c r="G194" s="104">
        <f t="shared" si="23"/>
        <v>-410.6</v>
      </c>
      <c r="H194" s="117">
        <f>(F194/E194)*100</f>
        <v>29.206896551724139</v>
      </c>
      <c r="I194" s="134"/>
    </row>
    <row r="195" spans="1:9">
      <c r="A195" s="156"/>
      <c r="B195" s="151" t="s">
        <v>123</v>
      </c>
      <c r="C195" s="155"/>
      <c r="D195" s="131"/>
      <c r="E195" s="131"/>
      <c r="F195" s="164"/>
      <c r="G195" s="104">
        <f t="shared" si="23"/>
        <v>0</v>
      </c>
      <c r="H195" s="109"/>
      <c r="I195" s="134"/>
    </row>
    <row r="196" spans="1:9" ht="19.5">
      <c r="A196" s="159" t="s">
        <v>324</v>
      </c>
      <c r="B196" s="303" t="s">
        <v>127</v>
      </c>
      <c r="C196" s="170">
        <v>1010</v>
      </c>
      <c r="D196" s="125"/>
      <c r="E196" s="125">
        <f>E197</f>
        <v>580</v>
      </c>
      <c r="F196" s="125">
        <f>F197</f>
        <v>159.5</v>
      </c>
      <c r="G196" s="123">
        <f t="shared" si="23"/>
        <v>-420.5</v>
      </c>
      <c r="H196" s="125">
        <f>F196/E196*100</f>
        <v>27.500000000000004</v>
      </c>
      <c r="I196" s="134"/>
    </row>
    <row r="197" spans="1:9">
      <c r="A197" s="154" t="s">
        <v>325</v>
      </c>
      <c r="B197" s="152" t="s">
        <v>476</v>
      </c>
      <c r="C197" s="171">
        <v>1014</v>
      </c>
      <c r="D197" s="109"/>
      <c r="E197" s="109">
        <v>580</v>
      </c>
      <c r="F197" s="169">
        <v>159.5</v>
      </c>
      <c r="G197" s="104">
        <f t="shared" si="23"/>
        <v>-420.5</v>
      </c>
      <c r="H197" s="109">
        <f>F197/E197*100</f>
        <v>27.500000000000004</v>
      </c>
      <c r="I197" s="134"/>
    </row>
    <row r="198" spans="1:9" ht="19.5">
      <c r="A198" s="159" t="s">
        <v>327</v>
      </c>
      <c r="B198" s="121" t="s">
        <v>129</v>
      </c>
      <c r="C198" s="153">
        <v>1020</v>
      </c>
      <c r="D198" s="180">
        <v>420.8</v>
      </c>
      <c r="E198" s="165"/>
      <c r="F198" s="176"/>
      <c r="G198" s="104">
        <f t="shared" si="23"/>
        <v>0</v>
      </c>
      <c r="H198" s="125"/>
      <c r="I198" s="134"/>
    </row>
    <row r="199" spans="1:9" ht="37.5">
      <c r="A199" s="154" t="s">
        <v>328</v>
      </c>
      <c r="B199" s="144" t="s">
        <v>326</v>
      </c>
      <c r="C199" s="171">
        <v>1024</v>
      </c>
      <c r="D199" s="177">
        <v>420.8</v>
      </c>
      <c r="E199" s="109"/>
      <c r="F199" s="169"/>
      <c r="G199" s="104">
        <f t="shared" si="23"/>
        <v>0</v>
      </c>
      <c r="H199" s="109"/>
      <c r="I199" s="134"/>
    </row>
    <row r="200" spans="1:9">
      <c r="A200" s="154"/>
      <c r="B200" s="135" t="s">
        <v>329</v>
      </c>
      <c r="C200" s="155"/>
      <c r="D200" s="178">
        <v>420.8</v>
      </c>
      <c r="E200" s="109"/>
      <c r="F200" s="169"/>
      <c r="G200" s="104">
        <f t="shared" si="23"/>
        <v>0</v>
      </c>
      <c r="H200" s="109"/>
      <c r="I200" s="134"/>
    </row>
    <row r="201" spans="1:9" ht="19.5">
      <c r="A201" s="159" t="s">
        <v>477</v>
      </c>
      <c r="B201" s="181" t="s">
        <v>130</v>
      </c>
      <c r="C201" s="170">
        <v>1030</v>
      </c>
      <c r="D201" s="165"/>
      <c r="E201" s="125">
        <f>E202</f>
        <v>0</v>
      </c>
      <c r="F201" s="167">
        <f>F202</f>
        <v>9.9</v>
      </c>
      <c r="G201" s="104">
        <f t="shared" si="23"/>
        <v>9.9</v>
      </c>
      <c r="H201" s="125"/>
      <c r="I201" s="182"/>
    </row>
    <row r="202" spans="1:9" ht="37.5">
      <c r="A202" s="154" t="s">
        <v>478</v>
      </c>
      <c r="B202" s="144" t="s">
        <v>326</v>
      </c>
      <c r="C202" s="171">
        <v>1034</v>
      </c>
      <c r="D202" s="131"/>
      <c r="E202" s="109"/>
      <c r="F202" s="169">
        <f>F203</f>
        <v>9.9</v>
      </c>
      <c r="G202" s="104">
        <f t="shared" si="23"/>
        <v>9.9</v>
      </c>
      <c r="H202" s="109"/>
      <c r="I202" s="134"/>
    </row>
    <row r="203" spans="1:9">
      <c r="A203" s="156"/>
      <c r="B203" s="135" t="s">
        <v>329</v>
      </c>
      <c r="C203" s="155"/>
      <c r="D203" s="131"/>
      <c r="E203" s="131"/>
      <c r="F203" s="164">
        <v>9.9</v>
      </c>
      <c r="G203" s="88">
        <f t="shared" si="23"/>
        <v>9.9</v>
      </c>
      <c r="H203" s="109"/>
      <c r="I203" s="134"/>
    </row>
    <row r="204" spans="1:9">
      <c r="A204" s="134"/>
      <c r="B204" s="183"/>
      <c r="C204" s="184"/>
      <c r="D204" s="185"/>
      <c r="E204" s="186"/>
      <c r="F204" s="187"/>
      <c r="G204" s="186"/>
      <c r="H204" s="186"/>
      <c r="I204" s="134"/>
    </row>
    <row r="205" spans="1:9" ht="20.25">
      <c r="A205" s="134"/>
      <c r="B205" s="297" t="s">
        <v>330</v>
      </c>
      <c r="C205" s="301"/>
      <c r="D205" s="340"/>
      <c r="E205" s="341"/>
      <c r="F205" s="302"/>
      <c r="G205" s="342" t="s">
        <v>331</v>
      </c>
      <c r="H205" s="342"/>
      <c r="I205" s="275"/>
    </row>
    <row r="206" spans="1:9" ht="20.25">
      <c r="A206" s="134"/>
      <c r="B206" s="190"/>
      <c r="C206" s="191"/>
      <c r="D206" s="317"/>
      <c r="E206" s="317"/>
      <c r="F206" s="192"/>
      <c r="G206" s="328"/>
      <c r="H206" s="328"/>
      <c r="I206" s="328"/>
    </row>
    <row r="207" spans="1:9">
      <c r="A207" s="134"/>
      <c r="B207" s="183"/>
      <c r="C207" s="184"/>
      <c r="D207" s="185"/>
      <c r="E207" s="186"/>
      <c r="F207" s="187"/>
      <c r="G207" s="186"/>
      <c r="H207" s="186"/>
      <c r="I207" s="134"/>
    </row>
    <row r="208" spans="1:9">
      <c r="B208" s="67"/>
    </row>
    <row r="209" spans="2:2">
      <c r="B209" s="67"/>
    </row>
    <row r="210" spans="2:2">
      <c r="B210" s="67"/>
    </row>
    <row r="211" spans="2:2">
      <c r="B211" s="67"/>
    </row>
    <row r="212" spans="2:2">
      <c r="B212" s="67"/>
    </row>
    <row r="213" spans="2:2">
      <c r="B213" s="67"/>
    </row>
    <row r="214" spans="2:2">
      <c r="B214" s="67"/>
    </row>
    <row r="215" spans="2:2">
      <c r="B215" s="67"/>
    </row>
    <row r="216" spans="2:2">
      <c r="B216" s="67"/>
    </row>
    <row r="217" spans="2:2">
      <c r="B217" s="67"/>
    </row>
    <row r="218" spans="2:2">
      <c r="B218" s="67"/>
    </row>
    <row r="219" spans="2:2">
      <c r="B219" s="67"/>
    </row>
    <row r="220" spans="2:2">
      <c r="B220" s="67"/>
    </row>
    <row r="221" spans="2:2">
      <c r="B221" s="67"/>
    </row>
    <row r="222" spans="2:2">
      <c r="B222" s="67"/>
    </row>
    <row r="223" spans="2:2">
      <c r="B223" s="67"/>
    </row>
    <row r="224" spans="2:2">
      <c r="B224" s="67"/>
    </row>
    <row r="225" spans="2:2">
      <c r="B225" s="67"/>
    </row>
    <row r="226" spans="2:2">
      <c r="B226" s="67"/>
    </row>
    <row r="227" spans="2:2">
      <c r="B227" s="67"/>
    </row>
    <row r="228" spans="2:2">
      <c r="B228" s="67"/>
    </row>
    <row r="229" spans="2:2">
      <c r="B229" s="67"/>
    </row>
  </sheetData>
  <mergeCells count="6">
    <mergeCell ref="D205:E205"/>
    <mergeCell ref="G205:H205"/>
    <mergeCell ref="D206:E206"/>
    <mergeCell ref="G206:I206"/>
    <mergeCell ref="B1:H1"/>
    <mergeCell ref="A5:B5"/>
  </mergeCells>
  <pageMargins left="0.59055118110236227" right="0.59055118110236227" top="0.19685039370078741" bottom="0.19685039370078741" header="0.31496062992125984" footer="0.31496062992125984"/>
  <pageSetup paperSize="9" scale="64" orientation="landscape" r:id="rId1"/>
  <rowBreaks count="1" manualBreakCount="1">
    <brk id="155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233"/>
  <sheetViews>
    <sheetView view="pageBreakPreview" zoomScale="75" zoomScaleNormal="100" zoomScaleSheetLayoutView="75" workbookViewId="0">
      <selection activeCell="I19" sqref="I19"/>
    </sheetView>
  </sheetViews>
  <sheetFormatPr defaultRowHeight="18.75"/>
  <cols>
    <col min="1" max="1" width="65.5703125" style="57" customWidth="1"/>
    <col min="2" max="2" width="12" style="66" customWidth="1"/>
    <col min="3" max="3" width="16.140625" style="66" customWidth="1"/>
    <col min="4" max="4" width="16.7109375" style="66" customWidth="1"/>
    <col min="5" max="5" width="16.140625" style="66" customWidth="1"/>
    <col min="6" max="6" width="16" style="66" customWidth="1"/>
    <col min="7" max="7" width="16.42578125" style="57" customWidth="1"/>
    <col min="8" max="16384" width="9.140625" style="57"/>
  </cols>
  <sheetData>
    <row r="1" spans="1:8" ht="27.75" customHeight="1">
      <c r="A1" s="333" t="s">
        <v>145</v>
      </c>
      <c r="B1" s="333"/>
      <c r="C1" s="333"/>
      <c r="D1" s="333"/>
      <c r="E1" s="333"/>
      <c r="F1" s="333"/>
    </row>
    <row r="2" spans="1:8" ht="19.5" customHeight="1">
      <c r="A2" s="58"/>
      <c r="B2" s="59"/>
      <c r="C2" s="58"/>
      <c r="D2" s="58"/>
      <c r="E2" s="58"/>
      <c r="F2" s="59"/>
      <c r="G2" s="70" t="s">
        <v>102</v>
      </c>
    </row>
    <row r="3" spans="1:8" ht="64.5" customHeight="1">
      <c r="A3" s="61" t="s">
        <v>31</v>
      </c>
      <c r="B3" s="62" t="s">
        <v>5</v>
      </c>
      <c r="C3" s="71" t="s">
        <v>181</v>
      </c>
      <c r="D3" s="71" t="s">
        <v>182</v>
      </c>
      <c r="E3" s="71" t="s">
        <v>183</v>
      </c>
      <c r="F3" s="68" t="s">
        <v>162</v>
      </c>
      <c r="G3" s="69" t="s">
        <v>163</v>
      </c>
    </row>
    <row r="4" spans="1:8" ht="18" customHeight="1">
      <c r="A4" s="64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63">
        <v>7</v>
      </c>
    </row>
    <row r="5" spans="1:8" ht="37.5" customHeight="1">
      <c r="A5" s="179" t="s">
        <v>15</v>
      </c>
      <c r="B5" s="193">
        <v>4000</v>
      </c>
      <c r="C5" s="194">
        <f>SUM(C6,C20,C91)</f>
        <v>2631.7000000000003</v>
      </c>
      <c r="D5" s="194">
        <f t="shared" ref="D5:E5" si="0">SUM(D6,D20,D91)</f>
        <v>2257.6999999999998</v>
      </c>
      <c r="E5" s="194">
        <f t="shared" si="0"/>
        <v>267.10000000000002</v>
      </c>
      <c r="F5" s="194">
        <f t="shared" ref="F5:F19" si="1">E5-D5</f>
        <v>-1990.6</v>
      </c>
      <c r="G5" s="195">
        <f t="shared" ref="G5:G19" si="2">(E5/D5)*100</f>
        <v>11.830624086459673</v>
      </c>
      <c r="H5" s="196"/>
    </row>
    <row r="6" spans="1:8" ht="27.75" customHeight="1">
      <c r="A6" s="200" t="s">
        <v>0</v>
      </c>
      <c r="B6" s="201">
        <v>4020</v>
      </c>
      <c r="C6" s="199">
        <f>SUM(C7:C15)</f>
        <v>1893.0000000000002</v>
      </c>
      <c r="D6" s="199">
        <f>SUM(D7:D15)</f>
        <v>1472.8</v>
      </c>
      <c r="E6" s="199">
        <f>SUM(E7:E19)</f>
        <v>152.6</v>
      </c>
      <c r="F6" s="199">
        <f t="shared" si="1"/>
        <v>-1320.2</v>
      </c>
      <c r="G6" s="75">
        <f t="shared" si="2"/>
        <v>10.361216730038022</v>
      </c>
      <c r="H6" s="196"/>
    </row>
    <row r="7" spans="1:8" ht="25.5" customHeight="1">
      <c r="A7" s="86" t="s">
        <v>431</v>
      </c>
      <c r="B7" s="197"/>
      <c r="C7" s="198">
        <v>437.6</v>
      </c>
      <c r="D7" s="198"/>
      <c r="E7" s="198"/>
      <c r="F7" s="198">
        <f t="shared" si="1"/>
        <v>0</v>
      </c>
      <c r="G7" s="287" t="e">
        <f t="shared" si="2"/>
        <v>#DIV/0!</v>
      </c>
      <c r="H7" s="196"/>
    </row>
    <row r="8" spans="1:8" ht="36" customHeight="1">
      <c r="A8" s="284" t="s">
        <v>433</v>
      </c>
      <c r="B8" s="197"/>
      <c r="C8" s="198">
        <v>912.3</v>
      </c>
      <c r="D8" s="198">
        <v>1250</v>
      </c>
      <c r="E8" s="198"/>
      <c r="F8" s="198">
        <f t="shared" si="1"/>
        <v>-1250</v>
      </c>
      <c r="G8" s="83">
        <f t="shared" si="2"/>
        <v>0</v>
      </c>
      <c r="H8" s="196"/>
    </row>
    <row r="9" spans="1:8" s="65" customFormat="1" ht="28.5" customHeight="1">
      <c r="A9" s="119" t="s">
        <v>434</v>
      </c>
      <c r="B9" s="197"/>
      <c r="C9" s="198">
        <v>99.7</v>
      </c>
      <c r="D9" s="198"/>
      <c r="E9" s="198"/>
      <c r="F9" s="198">
        <f t="shared" si="1"/>
        <v>0</v>
      </c>
      <c r="G9" s="287" t="e">
        <f t="shared" si="2"/>
        <v>#DIV/0!</v>
      </c>
      <c r="H9" s="196"/>
    </row>
    <row r="10" spans="1:8" ht="39" customHeight="1">
      <c r="A10" s="135" t="s">
        <v>435</v>
      </c>
      <c r="B10" s="197"/>
      <c r="C10" s="198">
        <v>342.3</v>
      </c>
      <c r="D10" s="198">
        <v>100</v>
      </c>
      <c r="E10" s="198"/>
      <c r="F10" s="198">
        <f t="shared" si="1"/>
        <v>-100</v>
      </c>
      <c r="G10" s="83">
        <f t="shared" si="2"/>
        <v>0</v>
      </c>
      <c r="H10" s="196"/>
    </row>
    <row r="11" spans="1:8" ht="21.75" customHeight="1">
      <c r="A11" s="135" t="s">
        <v>436</v>
      </c>
      <c r="B11" s="197"/>
      <c r="C11" s="198">
        <v>8.1999999999999993</v>
      </c>
      <c r="D11" s="198"/>
      <c r="E11" s="198"/>
      <c r="F11" s="198">
        <f t="shared" si="1"/>
        <v>0</v>
      </c>
      <c r="G11" s="287" t="e">
        <f t="shared" si="2"/>
        <v>#DIV/0!</v>
      </c>
      <c r="H11" s="196"/>
    </row>
    <row r="12" spans="1:8" ht="40.5" customHeight="1">
      <c r="A12" s="135" t="s">
        <v>437</v>
      </c>
      <c r="B12" s="197"/>
      <c r="C12" s="198">
        <v>61.4</v>
      </c>
      <c r="D12" s="198"/>
      <c r="E12" s="198"/>
      <c r="F12" s="198">
        <f t="shared" si="1"/>
        <v>0</v>
      </c>
      <c r="G12" s="287" t="e">
        <f t="shared" si="2"/>
        <v>#DIV/0!</v>
      </c>
      <c r="H12" s="196"/>
    </row>
    <row r="13" spans="1:8" ht="37.5" customHeight="1">
      <c r="A13" s="285" t="s">
        <v>438</v>
      </c>
      <c r="B13" s="197"/>
      <c r="C13" s="198">
        <v>31.5</v>
      </c>
      <c r="D13" s="198">
        <v>31.5</v>
      </c>
      <c r="E13" s="131"/>
      <c r="F13" s="198">
        <f t="shared" si="1"/>
        <v>-31.5</v>
      </c>
      <c r="G13" s="83">
        <f t="shared" si="2"/>
        <v>0</v>
      </c>
      <c r="H13" s="196"/>
    </row>
    <row r="14" spans="1:8" ht="27" customHeight="1">
      <c r="A14" s="119" t="s">
        <v>439</v>
      </c>
      <c r="B14" s="197"/>
      <c r="C14" s="198"/>
      <c r="D14" s="198">
        <v>10</v>
      </c>
      <c r="E14" s="198"/>
      <c r="F14" s="198">
        <f t="shared" si="1"/>
        <v>-10</v>
      </c>
      <c r="G14" s="83">
        <f t="shared" si="2"/>
        <v>0</v>
      </c>
      <c r="H14" s="196"/>
    </row>
    <row r="15" spans="1:8" ht="26.25" customHeight="1">
      <c r="A15" s="203" t="s">
        <v>440</v>
      </c>
      <c r="B15" s="197"/>
      <c r="C15" s="82"/>
      <c r="D15" s="198">
        <v>81.3</v>
      </c>
      <c r="E15" s="198">
        <v>23</v>
      </c>
      <c r="F15" s="198">
        <f t="shared" si="1"/>
        <v>-58.3</v>
      </c>
      <c r="G15" s="83">
        <f t="shared" si="2"/>
        <v>28.290282902829027</v>
      </c>
      <c r="H15" s="196"/>
    </row>
    <row r="16" spans="1:8" ht="26.25" customHeight="1">
      <c r="A16" s="203" t="s">
        <v>448</v>
      </c>
      <c r="B16" s="197"/>
      <c r="C16" s="82"/>
      <c r="D16" s="198"/>
      <c r="E16" s="198">
        <v>36.5</v>
      </c>
      <c r="F16" s="198">
        <f t="shared" si="1"/>
        <v>36.5</v>
      </c>
      <c r="G16" s="287" t="e">
        <f t="shared" si="2"/>
        <v>#DIV/0!</v>
      </c>
      <c r="H16" s="196"/>
    </row>
    <row r="17" spans="1:8" ht="26.25" customHeight="1">
      <c r="A17" s="203" t="s">
        <v>445</v>
      </c>
      <c r="B17" s="197"/>
      <c r="C17" s="82"/>
      <c r="D17" s="198"/>
      <c r="E17" s="198">
        <v>32.799999999999997</v>
      </c>
      <c r="F17" s="198">
        <f t="shared" si="1"/>
        <v>32.799999999999997</v>
      </c>
      <c r="G17" s="287" t="e">
        <f t="shared" si="2"/>
        <v>#DIV/0!</v>
      </c>
      <c r="H17" s="196"/>
    </row>
    <row r="18" spans="1:8" ht="26.25" customHeight="1">
      <c r="A18" s="203" t="s">
        <v>446</v>
      </c>
      <c r="B18" s="197"/>
      <c r="C18" s="82"/>
      <c r="D18" s="198"/>
      <c r="E18" s="198">
        <v>13</v>
      </c>
      <c r="F18" s="198">
        <f t="shared" si="1"/>
        <v>13</v>
      </c>
      <c r="G18" s="287" t="e">
        <f t="shared" si="2"/>
        <v>#DIV/0!</v>
      </c>
      <c r="H18" s="196"/>
    </row>
    <row r="19" spans="1:8" ht="26.25" customHeight="1">
      <c r="A19" s="203" t="s">
        <v>447</v>
      </c>
      <c r="B19" s="197"/>
      <c r="C19" s="82"/>
      <c r="D19" s="198"/>
      <c r="E19" s="198">
        <v>47.3</v>
      </c>
      <c r="F19" s="198">
        <f t="shared" si="1"/>
        <v>47.3</v>
      </c>
      <c r="G19" s="287" t="e">
        <f t="shared" si="2"/>
        <v>#DIV/0!</v>
      </c>
      <c r="H19" s="196"/>
    </row>
    <row r="20" spans="1:8" ht="37.5">
      <c r="A20" s="200" t="s">
        <v>333</v>
      </c>
      <c r="B20" s="204">
        <v>4030</v>
      </c>
      <c r="C20" s="199">
        <v>456.9</v>
      </c>
      <c r="D20" s="199">
        <v>389.9</v>
      </c>
      <c r="E20" s="199">
        <v>86.5</v>
      </c>
      <c r="F20" s="199">
        <f t="shared" ref="F20" si="3">E20-D20</f>
        <v>-303.39999999999998</v>
      </c>
      <c r="G20" s="288">
        <f t="shared" ref="G20" si="4">(E20/D20)*100</f>
        <v>22.185175686073354</v>
      </c>
      <c r="H20" s="205"/>
    </row>
    <row r="21" spans="1:8" hidden="1">
      <c r="A21" s="202" t="s">
        <v>334</v>
      </c>
      <c r="B21" s="206"/>
      <c r="C21" s="198">
        <v>5</v>
      </c>
      <c r="D21" s="198"/>
      <c r="E21" s="198"/>
      <c r="F21" s="198">
        <f>E21-D21</f>
        <v>0</v>
      </c>
      <c r="G21" s="83" t="e">
        <f>(E21/D21)*100</f>
        <v>#DIV/0!</v>
      </c>
      <c r="H21" s="205"/>
    </row>
    <row r="22" spans="1:8" hidden="1">
      <c r="A22" s="202" t="s">
        <v>335</v>
      </c>
      <c r="B22" s="206"/>
      <c r="C22" s="198"/>
      <c r="D22" s="198"/>
      <c r="E22" s="198"/>
      <c r="F22" s="198">
        <f t="shared" ref="F22:F80" si="5">E22-D22</f>
        <v>0</v>
      </c>
      <c r="G22" s="83" t="e">
        <f t="shared" ref="G22:G80" si="6">(E22/D22)*100</f>
        <v>#DIV/0!</v>
      </c>
      <c r="H22" s="205"/>
    </row>
    <row r="23" spans="1:8" hidden="1">
      <c r="A23" s="202" t="s">
        <v>336</v>
      </c>
      <c r="B23" s="206"/>
      <c r="C23" s="198">
        <v>5</v>
      </c>
      <c r="D23" s="198"/>
      <c r="E23" s="198"/>
      <c r="F23" s="198">
        <f t="shared" si="5"/>
        <v>0</v>
      </c>
      <c r="G23" s="83" t="e">
        <f t="shared" si="6"/>
        <v>#DIV/0!</v>
      </c>
      <c r="H23" s="205"/>
    </row>
    <row r="24" spans="1:8" hidden="1">
      <c r="A24" s="202" t="s">
        <v>337</v>
      </c>
      <c r="B24" s="206"/>
      <c r="C24" s="198"/>
      <c r="D24" s="198"/>
      <c r="E24" s="198"/>
      <c r="F24" s="198">
        <f t="shared" si="5"/>
        <v>0</v>
      </c>
      <c r="G24" s="83" t="e">
        <f t="shared" si="6"/>
        <v>#DIV/0!</v>
      </c>
      <c r="H24" s="205"/>
    </row>
    <row r="25" spans="1:8" hidden="1">
      <c r="A25" s="86" t="s">
        <v>338</v>
      </c>
      <c r="B25" s="206"/>
      <c r="C25" s="198">
        <v>5.0999999999999996</v>
      </c>
      <c r="D25" s="198"/>
      <c r="E25" s="198"/>
      <c r="F25" s="198">
        <f t="shared" si="5"/>
        <v>0</v>
      </c>
      <c r="G25" s="83" t="e">
        <f t="shared" si="6"/>
        <v>#DIV/0!</v>
      </c>
      <c r="H25" s="205"/>
    </row>
    <row r="26" spans="1:8" hidden="1">
      <c r="A26" s="86" t="s">
        <v>339</v>
      </c>
      <c r="B26" s="206"/>
      <c r="C26" s="198"/>
      <c r="D26" s="198"/>
      <c r="E26" s="198"/>
      <c r="F26" s="198">
        <f t="shared" si="5"/>
        <v>0</v>
      </c>
      <c r="G26" s="83" t="e">
        <f t="shared" si="6"/>
        <v>#DIV/0!</v>
      </c>
      <c r="H26" s="205"/>
    </row>
    <row r="27" spans="1:8" hidden="1">
      <c r="A27" s="86" t="s">
        <v>340</v>
      </c>
      <c r="B27" s="206"/>
      <c r="C27" s="198">
        <v>0.2</v>
      </c>
      <c r="D27" s="198"/>
      <c r="E27" s="198"/>
      <c r="F27" s="198">
        <f t="shared" si="5"/>
        <v>0</v>
      </c>
      <c r="G27" s="83" t="e">
        <f t="shared" si="6"/>
        <v>#DIV/0!</v>
      </c>
      <c r="H27" s="205"/>
    </row>
    <row r="28" spans="1:8" hidden="1">
      <c r="A28" s="86" t="s">
        <v>341</v>
      </c>
      <c r="B28" s="206"/>
      <c r="C28" s="198">
        <v>6.4</v>
      </c>
      <c r="D28" s="198"/>
      <c r="E28" s="198"/>
      <c r="F28" s="198">
        <f t="shared" si="5"/>
        <v>0</v>
      </c>
      <c r="G28" s="85" t="e">
        <f t="shared" si="6"/>
        <v>#DIV/0!</v>
      </c>
      <c r="H28" s="205"/>
    </row>
    <row r="29" spans="1:8" hidden="1">
      <c r="A29" s="86" t="s">
        <v>341</v>
      </c>
      <c r="B29" s="206"/>
      <c r="C29" s="198"/>
      <c r="D29" s="198"/>
      <c r="E29" s="198"/>
      <c r="F29" s="198">
        <f t="shared" si="5"/>
        <v>0</v>
      </c>
      <c r="G29" s="85" t="e">
        <f t="shared" si="6"/>
        <v>#DIV/0!</v>
      </c>
      <c r="H29" s="205"/>
    </row>
    <row r="30" spans="1:8" hidden="1">
      <c r="A30" s="86" t="s">
        <v>342</v>
      </c>
      <c r="B30" s="206"/>
      <c r="C30" s="198">
        <v>1.6</v>
      </c>
      <c r="D30" s="198"/>
      <c r="E30" s="198"/>
      <c r="F30" s="198">
        <f t="shared" si="5"/>
        <v>0</v>
      </c>
      <c r="G30" s="85" t="e">
        <f t="shared" si="6"/>
        <v>#DIV/0!</v>
      </c>
      <c r="H30" s="205"/>
    </row>
    <row r="31" spans="1:8" hidden="1">
      <c r="A31" s="86" t="s">
        <v>343</v>
      </c>
      <c r="B31" s="206"/>
      <c r="C31" s="198">
        <v>14</v>
      </c>
      <c r="D31" s="198"/>
      <c r="E31" s="198"/>
      <c r="F31" s="198">
        <f t="shared" si="5"/>
        <v>0</v>
      </c>
      <c r="G31" s="85" t="e">
        <f t="shared" si="6"/>
        <v>#DIV/0!</v>
      </c>
      <c r="H31" s="205"/>
    </row>
    <row r="32" spans="1:8" ht="37.5" hidden="1">
      <c r="A32" s="86" t="s">
        <v>344</v>
      </c>
      <c r="B32" s="206"/>
      <c r="C32" s="198">
        <v>20</v>
      </c>
      <c r="D32" s="198"/>
      <c r="E32" s="198"/>
      <c r="F32" s="198">
        <f t="shared" si="5"/>
        <v>0</v>
      </c>
      <c r="G32" s="85" t="e">
        <f t="shared" si="6"/>
        <v>#DIV/0!</v>
      </c>
      <c r="H32" s="205"/>
    </row>
    <row r="33" spans="1:8" hidden="1">
      <c r="A33" s="86" t="s">
        <v>345</v>
      </c>
      <c r="B33" s="206"/>
      <c r="C33" s="198">
        <v>0.3</v>
      </c>
      <c r="D33" s="198"/>
      <c r="E33" s="198"/>
      <c r="F33" s="198">
        <f t="shared" si="5"/>
        <v>0</v>
      </c>
      <c r="G33" s="85" t="e">
        <f t="shared" si="6"/>
        <v>#DIV/0!</v>
      </c>
      <c r="H33" s="205"/>
    </row>
    <row r="34" spans="1:8" hidden="1">
      <c r="A34" s="86" t="s">
        <v>346</v>
      </c>
      <c r="B34" s="206"/>
      <c r="C34" s="198">
        <v>2.5</v>
      </c>
      <c r="D34" s="198"/>
      <c r="E34" s="198"/>
      <c r="F34" s="198">
        <f t="shared" si="5"/>
        <v>0</v>
      </c>
      <c r="G34" s="85" t="e">
        <f t="shared" si="6"/>
        <v>#DIV/0!</v>
      </c>
      <c r="H34" s="205"/>
    </row>
    <row r="35" spans="1:8" hidden="1">
      <c r="A35" s="86" t="s">
        <v>347</v>
      </c>
      <c r="B35" s="206"/>
      <c r="C35" s="198">
        <v>4.0999999999999996</v>
      </c>
      <c r="D35" s="198"/>
      <c r="E35" s="198"/>
      <c r="F35" s="198">
        <f t="shared" si="5"/>
        <v>0</v>
      </c>
      <c r="G35" s="85" t="e">
        <f t="shared" si="6"/>
        <v>#DIV/0!</v>
      </c>
      <c r="H35" s="205"/>
    </row>
    <row r="36" spans="1:8" hidden="1">
      <c r="A36" s="86" t="s">
        <v>348</v>
      </c>
      <c r="B36" s="206"/>
      <c r="C36" s="198">
        <v>21.7</v>
      </c>
      <c r="D36" s="198"/>
      <c r="E36" s="198"/>
      <c r="F36" s="198">
        <f t="shared" si="5"/>
        <v>0</v>
      </c>
      <c r="G36" s="85" t="e">
        <f t="shared" si="6"/>
        <v>#DIV/0!</v>
      </c>
      <c r="H36" s="205"/>
    </row>
    <row r="37" spans="1:8" ht="37.5" hidden="1">
      <c r="A37" s="86" t="s">
        <v>349</v>
      </c>
      <c r="B37" s="206"/>
      <c r="C37" s="198">
        <v>20.7</v>
      </c>
      <c r="D37" s="198"/>
      <c r="E37" s="198"/>
      <c r="F37" s="198">
        <f t="shared" si="5"/>
        <v>0</v>
      </c>
      <c r="G37" s="85" t="e">
        <f t="shared" si="6"/>
        <v>#DIV/0!</v>
      </c>
      <c r="H37" s="205"/>
    </row>
    <row r="38" spans="1:8" hidden="1">
      <c r="A38" s="86" t="s">
        <v>350</v>
      </c>
      <c r="B38" s="206"/>
      <c r="C38" s="198">
        <v>17.399999999999999</v>
      </c>
      <c r="D38" s="198"/>
      <c r="E38" s="198"/>
      <c r="F38" s="198">
        <f t="shared" si="5"/>
        <v>0</v>
      </c>
      <c r="G38" s="85" t="e">
        <f t="shared" si="6"/>
        <v>#DIV/0!</v>
      </c>
      <c r="H38" s="205"/>
    </row>
    <row r="39" spans="1:8" ht="37.5" hidden="1">
      <c r="A39" s="86" t="s">
        <v>351</v>
      </c>
      <c r="B39" s="206"/>
      <c r="C39" s="198">
        <v>49.5</v>
      </c>
      <c r="D39" s="198"/>
      <c r="E39" s="198"/>
      <c r="F39" s="198">
        <f t="shared" si="5"/>
        <v>0</v>
      </c>
      <c r="G39" s="85" t="e">
        <f t="shared" si="6"/>
        <v>#DIV/0!</v>
      </c>
      <c r="H39" s="205"/>
    </row>
    <row r="40" spans="1:8" hidden="1">
      <c r="A40" s="86" t="s">
        <v>352</v>
      </c>
      <c r="B40" s="206"/>
      <c r="C40" s="198">
        <v>23.6</v>
      </c>
      <c r="D40" s="198"/>
      <c r="E40" s="198"/>
      <c r="F40" s="198">
        <f t="shared" si="5"/>
        <v>0</v>
      </c>
      <c r="G40" s="85" t="e">
        <f t="shared" si="6"/>
        <v>#DIV/0!</v>
      </c>
      <c r="H40" s="205"/>
    </row>
    <row r="41" spans="1:8" hidden="1">
      <c r="A41" s="86" t="s">
        <v>353</v>
      </c>
      <c r="B41" s="206"/>
      <c r="C41" s="198">
        <v>33.6</v>
      </c>
      <c r="D41" s="198"/>
      <c r="E41" s="198"/>
      <c r="F41" s="198">
        <f t="shared" si="5"/>
        <v>0</v>
      </c>
      <c r="G41" s="85" t="e">
        <f t="shared" si="6"/>
        <v>#DIV/0!</v>
      </c>
      <c r="H41" s="205"/>
    </row>
    <row r="42" spans="1:8" hidden="1">
      <c r="A42" s="86" t="s">
        <v>354</v>
      </c>
      <c r="B42" s="206"/>
      <c r="C42" s="198">
        <v>13.1</v>
      </c>
      <c r="D42" s="198"/>
      <c r="E42" s="198"/>
      <c r="F42" s="198">
        <f t="shared" si="5"/>
        <v>0</v>
      </c>
      <c r="G42" s="85" t="e">
        <f t="shared" si="6"/>
        <v>#DIV/0!</v>
      </c>
      <c r="H42" s="205"/>
    </row>
    <row r="43" spans="1:8" hidden="1">
      <c r="A43" s="86" t="s">
        <v>355</v>
      </c>
      <c r="B43" s="206"/>
      <c r="C43" s="198">
        <v>92</v>
      </c>
      <c r="D43" s="198"/>
      <c r="E43" s="198"/>
      <c r="F43" s="198">
        <f t="shared" si="5"/>
        <v>0</v>
      </c>
      <c r="G43" s="85" t="e">
        <f t="shared" si="6"/>
        <v>#DIV/0!</v>
      </c>
      <c r="H43" s="205"/>
    </row>
    <row r="44" spans="1:8" hidden="1">
      <c r="A44" s="86" t="s">
        <v>356</v>
      </c>
      <c r="B44" s="206"/>
      <c r="C44" s="198">
        <v>11.3</v>
      </c>
      <c r="D44" s="198"/>
      <c r="E44" s="198"/>
      <c r="F44" s="198">
        <f t="shared" si="5"/>
        <v>0</v>
      </c>
      <c r="G44" s="85" t="e">
        <f t="shared" si="6"/>
        <v>#DIV/0!</v>
      </c>
      <c r="H44" s="205"/>
    </row>
    <row r="45" spans="1:8" hidden="1">
      <c r="A45" s="86" t="s">
        <v>357</v>
      </c>
      <c r="B45" s="206"/>
      <c r="C45" s="198">
        <v>6</v>
      </c>
      <c r="D45" s="198"/>
      <c r="E45" s="198"/>
      <c r="F45" s="198">
        <f t="shared" si="5"/>
        <v>0</v>
      </c>
      <c r="G45" s="85" t="e">
        <f t="shared" si="6"/>
        <v>#DIV/0!</v>
      </c>
      <c r="H45" s="205"/>
    </row>
    <row r="46" spans="1:8" ht="37.5" hidden="1">
      <c r="A46" s="86" t="s">
        <v>358</v>
      </c>
      <c r="B46" s="206"/>
      <c r="C46" s="198">
        <v>0.7</v>
      </c>
      <c r="D46" s="198"/>
      <c r="E46" s="198"/>
      <c r="F46" s="198">
        <f t="shared" si="5"/>
        <v>0</v>
      </c>
      <c r="G46" s="85" t="e">
        <f t="shared" si="6"/>
        <v>#DIV/0!</v>
      </c>
      <c r="H46" s="205"/>
    </row>
    <row r="47" spans="1:8" hidden="1">
      <c r="A47" s="86" t="s">
        <v>359</v>
      </c>
      <c r="B47" s="206"/>
      <c r="C47" s="198">
        <v>6.8</v>
      </c>
      <c r="D47" s="198"/>
      <c r="E47" s="198"/>
      <c r="F47" s="198">
        <f t="shared" si="5"/>
        <v>0</v>
      </c>
      <c r="G47" s="85" t="e">
        <f t="shared" si="6"/>
        <v>#DIV/0!</v>
      </c>
      <c r="H47" s="205"/>
    </row>
    <row r="48" spans="1:8" hidden="1">
      <c r="A48" s="86" t="s">
        <v>360</v>
      </c>
      <c r="B48" s="206"/>
      <c r="C48" s="198">
        <v>5.3</v>
      </c>
      <c r="D48" s="198"/>
      <c r="E48" s="198"/>
      <c r="F48" s="198">
        <f t="shared" si="5"/>
        <v>0</v>
      </c>
      <c r="G48" s="85" t="e">
        <f t="shared" si="6"/>
        <v>#DIV/0!</v>
      </c>
      <c r="H48" s="205"/>
    </row>
    <row r="49" spans="1:8" hidden="1">
      <c r="A49" s="86" t="s">
        <v>361</v>
      </c>
      <c r="B49" s="206"/>
      <c r="C49" s="198">
        <v>50</v>
      </c>
      <c r="D49" s="198"/>
      <c r="E49" s="198"/>
      <c r="F49" s="198">
        <f t="shared" si="5"/>
        <v>0</v>
      </c>
      <c r="G49" s="85" t="e">
        <f t="shared" si="6"/>
        <v>#DIV/0!</v>
      </c>
      <c r="H49" s="205"/>
    </row>
    <row r="50" spans="1:8" hidden="1">
      <c r="A50" s="86" t="s">
        <v>362</v>
      </c>
      <c r="B50" s="206"/>
      <c r="C50" s="198">
        <v>4.8</v>
      </c>
      <c r="D50" s="198"/>
      <c r="E50" s="198"/>
      <c r="F50" s="198">
        <f t="shared" si="5"/>
        <v>0</v>
      </c>
      <c r="G50" s="85" t="e">
        <f t="shared" si="6"/>
        <v>#DIV/0!</v>
      </c>
      <c r="H50" s="205"/>
    </row>
    <row r="51" spans="1:8" hidden="1">
      <c r="A51" s="86" t="s">
        <v>363</v>
      </c>
      <c r="B51" s="206"/>
      <c r="C51" s="198">
        <v>19.2</v>
      </c>
      <c r="D51" s="198"/>
      <c r="E51" s="198"/>
      <c r="F51" s="198">
        <f t="shared" si="5"/>
        <v>0</v>
      </c>
      <c r="G51" s="85" t="e">
        <f t="shared" si="6"/>
        <v>#DIV/0!</v>
      </c>
      <c r="H51" s="205"/>
    </row>
    <row r="52" spans="1:8" hidden="1">
      <c r="A52" s="86" t="s">
        <v>432</v>
      </c>
      <c r="B52" s="206"/>
      <c r="C52" s="198">
        <v>16.7</v>
      </c>
      <c r="D52" s="198"/>
      <c r="E52" s="198"/>
      <c r="F52" s="198">
        <f t="shared" si="5"/>
        <v>0</v>
      </c>
      <c r="G52" s="85" t="e">
        <f t="shared" si="6"/>
        <v>#DIV/0!</v>
      </c>
      <c r="H52" s="205"/>
    </row>
    <row r="53" spans="1:8" hidden="1">
      <c r="A53" s="84" t="s">
        <v>364</v>
      </c>
      <c r="B53" s="206"/>
      <c r="C53" s="198">
        <v>0.3</v>
      </c>
      <c r="D53" s="198"/>
      <c r="E53" s="198"/>
      <c r="F53" s="198">
        <f t="shared" si="5"/>
        <v>0</v>
      </c>
      <c r="G53" s="85" t="e">
        <f t="shared" si="6"/>
        <v>#DIV/0!</v>
      </c>
      <c r="H53" s="205"/>
    </row>
    <row r="54" spans="1:8" hidden="1">
      <c r="A54" s="130" t="s">
        <v>365</v>
      </c>
      <c r="B54" s="91"/>
      <c r="C54" s="91"/>
      <c r="D54" s="91"/>
      <c r="E54" s="207"/>
      <c r="F54" s="198">
        <f t="shared" si="5"/>
        <v>0</v>
      </c>
      <c r="G54" s="85" t="e">
        <f t="shared" si="6"/>
        <v>#DIV/0!</v>
      </c>
      <c r="H54" s="205"/>
    </row>
    <row r="55" spans="1:8" hidden="1">
      <c r="A55" s="130" t="s">
        <v>366</v>
      </c>
      <c r="B55" s="91"/>
      <c r="C55" s="91"/>
      <c r="D55" s="91"/>
      <c r="E55" s="207"/>
      <c r="F55" s="198">
        <f t="shared" si="5"/>
        <v>0</v>
      </c>
      <c r="G55" s="85" t="e">
        <f t="shared" si="6"/>
        <v>#DIV/0!</v>
      </c>
      <c r="H55" s="205"/>
    </row>
    <row r="56" spans="1:8" hidden="1">
      <c r="A56" s="130" t="s">
        <v>367</v>
      </c>
      <c r="B56" s="91"/>
      <c r="C56" s="208"/>
      <c r="D56" s="208"/>
      <c r="E56" s="209"/>
      <c r="F56" s="198">
        <f t="shared" si="5"/>
        <v>0</v>
      </c>
      <c r="G56" s="85" t="e">
        <f t="shared" si="6"/>
        <v>#DIV/0!</v>
      </c>
      <c r="H56" s="205"/>
    </row>
    <row r="57" spans="1:8" hidden="1">
      <c r="A57" s="130" t="s">
        <v>368</v>
      </c>
      <c r="B57" s="91"/>
      <c r="C57" s="91"/>
      <c r="D57" s="91"/>
      <c r="E57" s="91"/>
      <c r="F57" s="198">
        <f t="shared" si="5"/>
        <v>0</v>
      </c>
      <c r="G57" s="85" t="e">
        <f t="shared" si="6"/>
        <v>#DIV/0!</v>
      </c>
      <c r="H57" s="205"/>
    </row>
    <row r="58" spans="1:8" ht="37.5" hidden="1">
      <c r="A58" s="210" t="s">
        <v>369</v>
      </c>
      <c r="B58" s="91"/>
      <c r="C58" s="91"/>
      <c r="D58" s="91"/>
      <c r="E58" s="211"/>
      <c r="F58" s="198">
        <f t="shared" si="5"/>
        <v>0</v>
      </c>
      <c r="G58" s="85" t="e">
        <f t="shared" si="6"/>
        <v>#DIV/0!</v>
      </c>
      <c r="H58" s="205"/>
    </row>
    <row r="59" spans="1:8" hidden="1">
      <c r="A59" s="210" t="s">
        <v>370</v>
      </c>
      <c r="B59" s="91"/>
      <c r="C59" s="91"/>
      <c r="D59" s="91"/>
      <c r="E59" s="211"/>
      <c r="F59" s="198">
        <f t="shared" si="5"/>
        <v>0</v>
      </c>
      <c r="G59" s="85" t="e">
        <f t="shared" si="6"/>
        <v>#DIV/0!</v>
      </c>
      <c r="H59" s="205"/>
    </row>
    <row r="60" spans="1:8" hidden="1">
      <c r="A60" s="210" t="s">
        <v>371</v>
      </c>
      <c r="B60" s="91"/>
      <c r="C60" s="91"/>
      <c r="D60" s="91"/>
      <c r="E60" s="211"/>
      <c r="F60" s="198">
        <f t="shared" si="5"/>
        <v>0</v>
      </c>
      <c r="G60" s="85" t="e">
        <f t="shared" si="6"/>
        <v>#DIV/0!</v>
      </c>
      <c r="H60" s="205"/>
    </row>
    <row r="61" spans="1:8" hidden="1">
      <c r="A61" s="210" t="s">
        <v>372</v>
      </c>
      <c r="B61" s="91"/>
      <c r="C61" s="91"/>
      <c r="D61" s="91"/>
      <c r="E61" s="211"/>
      <c r="F61" s="198">
        <f t="shared" si="5"/>
        <v>0</v>
      </c>
      <c r="G61" s="85" t="e">
        <f t="shared" si="6"/>
        <v>#DIV/0!</v>
      </c>
      <c r="H61" s="205"/>
    </row>
    <row r="62" spans="1:8" hidden="1">
      <c r="A62" s="210" t="s">
        <v>373</v>
      </c>
      <c r="B62" s="91"/>
      <c r="C62" s="91"/>
      <c r="D62" s="91"/>
      <c r="E62" s="211"/>
      <c r="F62" s="198">
        <f t="shared" si="5"/>
        <v>0</v>
      </c>
      <c r="G62" s="85" t="e">
        <f t="shared" si="6"/>
        <v>#DIV/0!</v>
      </c>
      <c r="H62" s="205"/>
    </row>
    <row r="63" spans="1:8" hidden="1">
      <c r="A63" s="210" t="s">
        <v>374</v>
      </c>
      <c r="B63" s="91"/>
      <c r="C63" s="91"/>
      <c r="D63" s="91"/>
      <c r="E63" s="211"/>
      <c r="F63" s="198">
        <f t="shared" si="5"/>
        <v>0</v>
      </c>
      <c r="G63" s="85" t="e">
        <f t="shared" si="6"/>
        <v>#DIV/0!</v>
      </c>
      <c r="H63" s="205"/>
    </row>
    <row r="64" spans="1:8" ht="37.5" hidden="1">
      <c r="A64" s="210" t="s">
        <v>375</v>
      </c>
      <c r="B64" s="91"/>
      <c r="C64" s="91"/>
      <c r="D64" s="91"/>
      <c r="E64" s="211"/>
      <c r="F64" s="198">
        <f t="shared" si="5"/>
        <v>0</v>
      </c>
      <c r="G64" s="85" t="e">
        <f t="shared" si="6"/>
        <v>#DIV/0!</v>
      </c>
      <c r="H64" s="205"/>
    </row>
    <row r="65" spans="1:8" ht="37.5" hidden="1">
      <c r="A65" s="210" t="s">
        <v>376</v>
      </c>
      <c r="B65" s="91"/>
      <c r="C65" s="91"/>
      <c r="D65" s="91"/>
      <c r="E65" s="211"/>
      <c r="F65" s="198">
        <f t="shared" si="5"/>
        <v>0</v>
      </c>
      <c r="G65" s="85" t="e">
        <f t="shared" si="6"/>
        <v>#DIV/0!</v>
      </c>
      <c r="H65" s="205"/>
    </row>
    <row r="66" spans="1:8" hidden="1">
      <c r="A66" s="210" t="s">
        <v>377</v>
      </c>
      <c r="B66" s="91"/>
      <c r="C66" s="91"/>
      <c r="D66" s="91"/>
      <c r="E66" s="211"/>
      <c r="F66" s="198">
        <f t="shared" si="5"/>
        <v>0</v>
      </c>
      <c r="G66" s="85" t="e">
        <f t="shared" si="6"/>
        <v>#DIV/0!</v>
      </c>
      <c r="H66" s="205"/>
    </row>
    <row r="67" spans="1:8" hidden="1">
      <c r="A67" s="210" t="s">
        <v>378</v>
      </c>
      <c r="B67" s="91"/>
      <c r="C67" s="91"/>
      <c r="D67" s="91"/>
      <c r="E67" s="211"/>
      <c r="F67" s="198">
        <f t="shared" si="5"/>
        <v>0</v>
      </c>
      <c r="G67" s="85" t="e">
        <f t="shared" si="6"/>
        <v>#DIV/0!</v>
      </c>
      <c r="H67" s="205"/>
    </row>
    <row r="68" spans="1:8" hidden="1">
      <c r="A68" s="210" t="s">
        <v>379</v>
      </c>
      <c r="B68" s="91"/>
      <c r="C68" s="91"/>
      <c r="D68" s="91"/>
      <c r="E68" s="211"/>
      <c r="F68" s="198">
        <f t="shared" si="5"/>
        <v>0</v>
      </c>
      <c r="G68" s="85" t="e">
        <f t="shared" si="6"/>
        <v>#DIV/0!</v>
      </c>
      <c r="H68" s="205"/>
    </row>
    <row r="69" spans="1:8" hidden="1">
      <c r="A69" s="210" t="s">
        <v>380</v>
      </c>
      <c r="B69" s="91"/>
      <c r="C69" s="91"/>
      <c r="D69" s="91"/>
      <c r="E69" s="211"/>
      <c r="F69" s="198">
        <f t="shared" si="5"/>
        <v>0</v>
      </c>
      <c r="G69" s="85" t="e">
        <f t="shared" si="6"/>
        <v>#DIV/0!</v>
      </c>
      <c r="H69" s="205"/>
    </row>
    <row r="70" spans="1:8" ht="37.5" hidden="1">
      <c r="A70" s="210" t="s">
        <v>381</v>
      </c>
      <c r="B70" s="91"/>
      <c r="C70" s="91"/>
      <c r="D70" s="91"/>
      <c r="E70" s="211"/>
      <c r="F70" s="198">
        <f t="shared" si="5"/>
        <v>0</v>
      </c>
      <c r="G70" s="85" t="e">
        <f t="shared" si="6"/>
        <v>#DIV/0!</v>
      </c>
      <c r="H70" s="205"/>
    </row>
    <row r="71" spans="1:8" hidden="1">
      <c r="A71" s="210" t="s">
        <v>382</v>
      </c>
      <c r="B71" s="91"/>
      <c r="C71" s="91"/>
      <c r="D71" s="91"/>
      <c r="E71" s="211"/>
      <c r="F71" s="198">
        <f t="shared" si="5"/>
        <v>0</v>
      </c>
      <c r="G71" s="85" t="e">
        <f t="shared" si="6"/>
        <v>#DIV/0!</v>
      </c>
      <c r="H71" s="205"/>
    </row>
    <row r="72" spans="1:8" hidden="1">
      <c r="A72" s="210" t="s">
        <v>383</v>
      </c>
      <c r="B72" s="91"/>
      <c r="C72" s="91"/>
      <c r="D72" s="91"/>
      <c r="E72" s="211"/>
      <c r="F72" s="198">
        <f t="shared" si="5"/>
        <v>0</v>
      </c>
      <c r="G72" s="85" t="e">
        <f t="shared" si="6"/>
        <v>#DIV/0!</v>
      </c>
      <c r="H72" s="205"/>
    </row>
    <row r="73" spans="1:8" ht="37.5" hidden="1">
      <c r="A73" s="92" t="s">
        <v>384</v>
      </c>
      <c r="B73" s="91"/>
      <c r="C73" s="91"/>
      <c r="D73" s="91"/>
      <c r="E73" s="211"/>
      <c r="F73" s="198">
        <f t="shared" si="5"/>
        <v>0</v>
      </c>
      <c r="G73" s="85" t="e">
        <f t="shared" si="6"/>
        <v>#DIV/0!</v>
      </c>
      <c r="H73" s="205"/>
    </row>
    <row r="74" spans="1:8" ht="37.5" hidden="1">
      <c r="A74" s="92" t="s">
        <v>385</v>
      </c>
      <c r="B74" s="91"/>
      <c r="C74" s="91"/>
      <c r="D74" s="91"/>
      <c r="E74" s="91"/>
      <c r="F74" s="198">
        <f t="shared" si="5"/>
        <v>0</v>
      </c>
      <c r="G74" s="85" t="e">
        <f t="shared" si="6"/>
        <v>#DIV/0!</v>
      </c>
      <c r="H74" s="205"/>
    </row>
    <row r="75" spans="1:8" hidden="1">
      <c r="A75" s="92" t="s">
        <v>386</v>
      </c>
      <c r="B75" s="91"/>
      <c r="C75" s="91"/>
      <c r="D75" s="91"/>
      <c r="E75" s="211"/>
      <c r="F75" s="198">
        <f t="shared" si="5"/>
        <v>0</v>
      </c>
      <c r="G75" s="85" t="e">
        <f t="shared" si="6"/>
        <v>#DIV/0!</v>
      </c>
      <c r="H75" s="205"/>
    </row>
    <row r="76" spans="1:8" hidden="1">
      <c r="A76" s="92" t="s">
        <v>387</v>
      </c>
      <c r="B76" s="91"/>
      <c r="C76" s="91"/>
      <c r="D76" s="91"/>
      <c r="E76" s="211"/>
      <c r="F76" s="198">
        <f t="shared" si="5"/>
        <v>0</v>
      </c>
      <c r="G76" s="85" t="e">
        <f t="shared" si="6"/>
        <v>#DIV/0!</v>
      </c>
      <c r="H76" s="205"/>
    </row>
    <row r="77" spans="1:8" hidden="1">
      <c r="A77" s="92" t="s">
        <v>388</v>
      </c>
      <c r="B77" s="91"/>
      <c r="C77" s="91"/>
      <c r="D77" s="91"/>
      <c r="E77" s="211"/>
      <c r="F77" s="198">
        <f t="shared" si="5"/>
        <v>0</v>
      </c>
      <c r="G77" s="85" t="e">
        <f t="shared" si="6"/>
        <v>#DIV/0!</v>
      </c>
      <c r="H77" s="205"/>
    </row>
    <row r="78" spans="1:8" hidden="1">
      <c r="A78" s="92" t="s">
        <v>389</v>
      </c>
      <c r="B78" s="91"/>
      <c r="C78" s="91"/>
      <c r="D78" s="91"/>
      <c r="E78" s="211"/>
      <c r="F78" s="198">
        <f t="shared" si="5"/>
        <v>0</v>
      </c>
      <c r="G78" s="85" t="e">
        <f t="shared" si="6"/>
        <v>#DIV/0!</v>
      </c>
      <c r="H78" s="205"/>
    </row>
    <row r="79" spans="1:8" hidden="1">
      <c r="A79" s="92" t="s">
        <v>390</v>
      </c>
      <c r="B79" s="91"/>
      <c r="C79" s="91"/>
      <c r="D79" s="91"/>
      <c r="E79" s="211"/>
      <c r="F79" s="198">
        <f t="shared" si="5"/>
        <v>0</v>
      </c>
      <c r="G79" s="85" t="e">
        <f t="shared" si="6"/>
        <v>#DIV/0!</v>
      </c>
      <c r="H79" s="205"/>
    </row>
    <row r="80" spans="1:8" hidden="1">
      <c r="A80" s="92" t="s">
        <v>391</v>
      </c>
      <c r="B80" s="91"/>
      <c r="C80" s="91"/>
      <c r="D80" s="91"/>
      <c r="E80" s="211"/>
      <c r="F80" s="198">
        <f t="shared" si="5"/>
        <v>0</v>
      </c>
      <c r="G80" s="85" t="e">
        <f t="shared" si="6"/>
        <v>#DIV/0!</v>
      </c>
      <c r="H80" s="205"/>
    </row>
    <row r="81" spans="1:8" hidden="1">
      <c r="A81" s="210" t="s">
        <v>392</v>
      </c>
      <c r="B81" s="91"/>
      <c r="C81" s="88"/>
      <c r="D81" s="91"/>
      <c r="E81" s="211"/>
      <c r="F81" s="198"/>
      <c r="G81" s="85"/>
      <c r="H81" s="205"/>
    </row>
    <row r="82" spans="1:8" hidden="1">
      <c r="A82" s="210" t="s">
        <v>393</v>
      </c>
      <c r="B82" s="91"/>
      <c r="C82" s="88"/>
      <c r="D82" s="91"/>
      <c r="E82" s="211"/>
      <c r="F82" s="198"/>
      <c r="G82" s="85"/>
      <c r="H82" s="205"/>
    </row>
    <row r="83" spans="1:8" hidden="1">
      <c r="A83" s="210" t="s">
        <v>394</v>
      </c>
      <c r="B83" s="91"/>
      <c r="C83" s="88"/>
      <c r="D83" s="91"/>
      <c r="E83" s="211"/>
      <c r="F83" s="198"/>
      <c r="G83" s="85"/>
      <c r="H83" s="205"/>
    </row>
    <row r="84" spans="1:8" hidden="1">
      <c r="A84" s="210" t="s">
        <v>395</v>
      </c>
      <c r="B84" s="91"/>
      <c r="C84" s="88"/>
      <c r="D84" s="91"/>
      <c r="E84" s="211"/>
      <c r="F84" s="198"/>
      <c r="G84" s="85"/>
      <c r="H84" s="205"/>
    </row>
    <row r="85" spans="1:8" hidden="1">
      <c r="A85" s="210" t="s">
        <v>396</v>
      </c>
      <c r="B85" s="91"/>
      <c r="C85" s="88"/>
      <c r="D85" s="91"/>
      <c r="E85" s="211"/>
      <c r="F85" s="198"/>
      <c r="G85" s="85"/>
      <c r="H85" s="205"/>
    </row>
    <row r="86" spans="1:8" hidden="1">
      <c r="A86" s="210" t="s">
        <v>397</v>
      </c>
      <c r="B86" s="91"/>
      <c r="C86" s="88"/>
      <c r="D86" s="91"/>
      <c r="E86" s="211"/>
      <c r="F86" s="198"/>
      <c r="G86" s="85"/>
      <c r="H86" s="205"/>
    </row>
    <row r="87" spans="1:8" hidden="1">
      <c r="A87" s="210" t="s">
        <v>398</v>
      </c>
      <c r="B87" s="91"/>
      <c r="C87" s="88"/>
      <c r="D87" s="91"/>
      <c r="E87" s="211"/>
      <c r="F87" s="198"/>
      <c r="G87" s="85"/>
      <c r="H87" s="205"/>
    </row>
    <row r="88" spans="1:8" hidden="1">
      <c r="A88" s="210" t="s">
        <v>399</v>
      </c>
      <c r="B88" s="91"/>
      <c r="C88" s="88"/>
      <c r="D88" s="91"/>
      <c r="E88" s="211"/>
      <c r="F88" s="198"/>
      <c r="G88" s="85"/>
      <c r="H88" s="205"/>
    </row>
    <row r="89" spans="1:8" hidden="1">
      <c r="A89" s="210" t="s">
        <v>400</v>
      </c>
      <c r="B89" s="91"/>
      <c r="C89" s="82"/>
      <c r="D89" s="91"/>
      <c r="E89" s="211"/>
      <c r="F89" s="198"/>
      <c r="G89" s="85"/>
      <c r="H89" s="205"/>
    </row>
    <row r="90" spans="1:8" ht="37.5" hidden="1">
      <c r="A90" s="210" t="s">
        <v>401</v>
      </c>
      <c r="B90" s="91"/>
      <c r="C90" s="82"/>
      <c r="D90" s="91"/>
      <c r="E90" s="211"/>
      <c r="F90" s="198"/>
      <c r="G90" s="85"/>
      <c r="H90" s="205"/>
    </row>
    <row r="91" spans="1:8" ht="37.5">
      <c r="A91" s="200" t="s">
        <v>402</v>
      </c>
      <c r="B91" s="201">
        <v>4040</v>
      </c>
      <c r="C91" s="199">
        <f>C92+C93</f>
        <v>281.8</v>
      </c>
      <c r="D91" s="199">
        <f>D92+D93</f>
        <v>395</v>
      </c>
      <c r="E91" s="199">
        <f>E92+E93</f>
        <v>28</v>
      </c>
      <c r="F91" s="199">
        <f t="shared" ref="F91:F93" si="7">E91-D91</f>
        <v>-367</v>
      </c>
      <c r="G91" s="75">
        <f t="shared" ref="G91:G92" si="8">(E91/D91)*100</f>
        <v>7.0886075949367093</v>
      </c>
      <c r="H91" s="196"/>
    </row>
    <row r="92" spans="1:8" ht="56.25">
      <c r="A92" s="87" t="s">
        <v>441</v>
      </c>
      <c r="B92" s="197"/>
      <c r="C92" s="198">
        <v>281.8</v>
      </c>
      <c r="D92" s="198">
        <v>105</v>
      </c>
      <c r="E92" s="198"/>
      <c r="F92" s="198">
        <f t="shared" si="7"/>
        <v>-105</v>
      </c>
      <c r="G92" s="101">
        <f t="shared" si="8"/>
        <v>0</v>
      </c>
      <c r="H92" s="196"/>
    </row>
    <row r="93" spans="1:8" ht="56.25">
      <c r="A93" s="84" t="s">
        <v>442</v>
      </c>
      <c r="B93" s="197"/>
      <c r="C93" s="198"/>
      <c r="D93" s="198">
        <v>290</v>
      </c>
      <c r="E93" s="198">
        <v>28</v>
      </c>
      <c r="F93" s="198">
        <f t="shared" si="7"/>
        <v>-262</v>
      </c>
      <c r="G93" s="83">
        <f>(E93/D93)*100</f>
        <v>9.6551724137931032</v>
      </c>
      <c r="H93" s="196"/>
    </row>
    <row r="94" spans="1:8">
      <c r="A94" s="280"/>
      <c r="B94" s="278"/>
      <c r="C94" s="279"/>
      <c r="D94" s="279"/>
      <c r="E94" s="279"/>
      <c r="F94" s="279"/>
      <c r="G94" s="281"/>
      <c r="H94" s="196"/>
    </row>
    <row r="95" spans="1:8" ht="20.25">
      <c r="A95" s="212" t="s">
        <v>330</v>
      </c>
      <c r="B95" s="213"/>
      <c r="C95" s="344"/>
      <c r="D95" s="345"/>
      <c r="E95" s="214"/>
      <c r="F95" s="348" t="s">
        <v>331</v>
      </c>
      <c r="G95" s="348"/>
      <c r="H95" s="282"/>
    </row>
    <row r="96" spans="1:8" ht="20.25">
      <c r="A96" s="277" t="s">
        <v>12</v>
      </c>
      <c r="B96" s="191"/>
      <c r="C96" s="346" t="s">
        <v>13</v>
      </c>
      <c r="D96" s="346"/>
      <c r="E96" s="283"/>
      <c r="F96" s="347" t="s">
        <v>332</v>
      </c>
      <c r="G96" s="347"/>
      <c r="H96" s="347"/>
    </row>
    <row r="97" spans="1:1">
      <c r="A97" s="67"/>
    </row>
    <row r="98" spans="1:1">
      <c r="A98" s="67"/>
    </row>
    <row r="99" spans="1:1">
      <c r="A99" s="67"/>
    </row>
    <row r="100" spans="1:1">
      <c r="A100" s="67"/>
    </row>
    <row r="101" spans="1:1">
      <c r="A101" s="67"/>
    </row>
    <row r="102" spans="1:1">
      <c r="A102" s="67"/>
    </row>
    <row r="103" spans="1:1">
      <c r="A103" s="67"/>
    </row>
    <row r="104" spans="1:1">
      <c r="A104" s="67"/>
    </row>
    <row r="105" spans="1:1">
      <c r="A105" s="67"/>
    </row>
    <row r="106" spans="1:1">
      <c r="A106" s="67"/>
    </row>
    <row r="107" spans="1:1">
      <c r="A107" s="67"/>
    </row>
    <row r="108" spans="1:1">
      <c r="A108" s="67"/>
    </row>
    <row r="109" spans="1:1">
      <c r="A109" s="67"/>
    </row>
    <row r="110" spans="1:1">
      <c r="A110" s="67"/>
    </row>
    <row r="111" spans="1:1">
      <c r="A111" s="67"/>
    </row>
    <row r="112" spans="1:1">
      <c r="A112" s="67"/>
    </row>
    <row r="113" spans="1:1">
      <c r="A113" s="67"/>
    </row>
    <row r="114" spans="1:1">
      <c r="A114" s="67"/>
    </row>
    <row r="115" spans="1:1">
      <c r="A115" s="67"/>
    </row>
    <row r="116" spans="1:1">
      <c r="A116" s="67"/>
    </row>
    <row r="117" spans="1:1">
      <c r="A117" s="67"/>
    </row>
    <row r="118" spans="1:1">
      <c r="A118" s="67"/>
    </row>
    <row r="119" spans="1:1">
      <c r="A119" s="67"/>
    </row>
    <row r="120" spans="1:1">
      <c r="A120" s="67"/>
    </row>
    <row r="121" spans="1:1">
      <c r="A121" s="67"/>
    </row>
    <row r="122" spans="1:1">
      <c r="A122" s="67"/>
    </row>
    <row r="123" spans="1:1">
      <c r="A123" s="67"/>
    </row>
    <row r="124" spans="1:1">
      <c r="A124" s="67"/>
    </row>
    <row r="125" spans="1:1">
      <c r="A125" s="67"/>
    </row>
    <row r="126" spans="1:1">
      <c r="A126" s="67"/>
    </row>
    <row r="127" spans="1:1">
      <c r="A127" s="67"/>
    </row>
    <row r="128" spans="1:1">
      <c r="A128" s="67"/>
    </row>
    <row r="129" spans="1:1">
      <c r="A129" s="67"/>
    </row>
    <row r="130" spans="1:1">
      <c r="A130" s="67"/>
    </row>
    <row r="131" spans="1:1">
      <c r="A131" s="67"/>
    </row>
    <row r="132" spans="1:1">
      <c r="A132" s="67"/>
    </row>
    <row r="133" spans="1:1">
      <c r="A133" s="67"/>
    </row>
    <row r="134" spans="1:1">
      <c r="A134" s="67"/>
    </row>
    <row r="135" spans="1:1">
      <c r="A135" s="67"/>
    </row>
    <row r="136" spans="1:1">
      <c r="A136" s="67"/>
    </row>
    <row r="137" spans="1:1">
      <c r="A137" s="67"/>
    </row>
    <row r="138" spans="1:1">
      <c r="A138" s="67"/>
    </row>
    <row r="139" spans="1:1">
      <c r="A139" s="67"/>
    </row>
    <row r="140" spans="1:1">
      <c r="A140" s="67"/>
    </row>
    <row r="141" spans="1:1">
      <c r="A141" s="67"/>
    </row>
    <row r="142" spans="1:1">
      <c r="A142" s="67"/>
    </row>
    <row r="143" spans="1:1">
      <c r="A143" s="67"/>
    </row>
    <row r="144" spans="1:1">
      <c r="A144" s="67"/>
    </row>
    <row r="145" spans="1:1">
      <c r="A145" s="67"/>
    </row>
    <row r="146" spans="1:1">
      <c r="A146" s="67"/>
    </row>
    <row r="147" spans="1:1">
      <c r="A147" s="67"/>
    </row>
    <row r="148" spans="1:1">
      <c r="A148" s="67"/>
    </row>
    <row r="149" spans="1:1">
      <c r="A149" s="67"/>
    </row>
    <row r="150" spans="1:1">
      <c r="A150" s="67"/>
    </row>
    <row r="151" spans="1:1">
      <c r="A151" s="67"/>
    </row>
    <row r="152" spans="1:1">
      <c r="A152" s="67"/>
    </row>
    <row r="153" spans="1:1">
      <c r="A153" s="67"/>
    </row>
    <row r="154" spans="1:1">
      <c r="A154" s="67"/>
    </row>
    <row r="155" spans="1:1">
      <c r="A155" s="67"/>
    </row>
    <row r="156" spans="1:1">
      <c r="A156" s="67"/>
    </row>
    <row r="157" spans="1:1">
      <c r="A157" s="67"/>
    </row>
    <row r="158" spans="1:1">
      <c r="A158" s="67"/>
    </row>
    <row r="159" spans="1:1">
      <c r="A159" s="67"/>
    </row>
    <row r="160" spans="1:1">
      <c r="A160" s="67"/>
    </row>
    <row r="161" spans="1:1">
      <c r="A161" s="67"/>
    </row>
    <row r="162" spans="1:1">
      <c r="A162" s="67"/>
    </row>
    <row r="163" spans="1:1">
      <c r="A163" s="67"/>
    </row>
    <row r="164" spans="1:1">
      <c r="A164" s="67"/>
    </row>
    <row r="165" spans="1:1">
      <c r="A165" s="67"/>
    </row>
    <row r="166" spans="1:1">
      <c r="A166" s="67"/>
    </row>
    <row r="167" spans="1:1">
      <c r="A167" s="67"/>
    </row>
    <row r="168" spans="1:1">
      <c r="A168" s="67"/>
    </row>
    <row r="169" spans="1:1">
      <c r="A169" s="67"/>
    </row>
    <row r="170" spans="1:1">
      <c r="A170" s="67"/>
    </row>
    <row r="171" spans="1:1">
      <c r="A171" s="67"/>
    </row>
    <row r="172" spans="1:1">
      <c r="A172" s="67"/>
    </row>
    <row r="173" spans="1:1">
      <c r="A173" s="67"/>
    </row>
    <row r="174" spans="1:1">
      <c r="A174" s="67"/>
    </row>
    <row r="175" spans="1:1">
      <c r="A175" s="67"/>
    </row>
    <row r="176" spans="1:1">
      <c r="A176" s="67"/>
    </row>
    <row r="177" spans="1:1">
      <c r="A177" s="67"/>
    </row>
    <row r="178" spans="1:1">
      <c r="A178" s="67"/>
    </row>
    <row r="179" spans="1:1">
      <c r="A179" s="67"/>
    </row>
    <row r="180" spans="1:1">
      <c r="A180" s="67"/>
    </row>
    <row r="181" spans="1:1">
      <c r="A181" s="67"/>
    </row>
    <row r="182" spans="1:1">
      <c r="A182" s="67"/>
    </row>
    <row r="183" spans="1:1">
      <c r="A183" s="67"/>
    </row>
    <row r="184" spans="1:1">
      <c r="A184" s="67"/>
    </row>
    <row r="185" spans="1:1">
      <c r="A185" s="67"/>
    </row>
    <row r="186" spans="1:1">
      <c r="A186" s="67"/>
    </row>
    <row r="187" spans="1:1">
      <c r="A187" s="67"/>
    </row>
    <row r="188" spans="1:1">
      <c r="A188" s="67"/>
    </row>
    <row r="189" spans="1:1">
      <c r="A189" s="67"/>
    </row>
    <row r="190" spans="1:1">
      <c r="A190" s="67"/>
    </row>
    <row r="191" spans="1:1">
      <c r="A191" s="67"/>
    </row>
    <row r="192" spans="1:1">
      <c r="A192" s="67"/>
    </row>
    <row r="193" spans="1:1">
      <c r="A193" s="67"/>
    </row>
    <row r="194" spans="1:1">
      <c r="A194" s="67"/>
    </row>
    <row r="195" spans="1:1">
      <c r="A195" s="67"/>
    </row>
    <row r="196" spans="1:1">
      <c r="A196" s="67"/>
    </row>
    <row r="197" spans="1:1">
      <c r="A197" s="67"/>
    </row>
    <row r="198" spans="1:1">
      <c r="A198" s="67"/>
    </row>
    <row r="199" spans="1:1">
      <c r="A199" s="67"/>
    </row>
    <row r="200" spans="1:1">
      <c r="A200" s="67"/>
    </row>
    <row r="201" spans="1:1">
      <c r="A201" s="67"/>
    </row>
    <row r="202" spans="1:1">
      <c r="A202" s="67"/>
    </row>
    <row r="203" spans="1:1">
      <c r="A203" s="67"/>
    </row>
    <row r="204" spans="1:1">
      <c r="A204" s="67"/>
    </row>
    <row r="205" spans="1:1">
      <c r="A205" s="67"/>
    </row>
    <row r="206" spans="1:1">
      <c r="A206" s="67"/>
    </row>
    <row r="207" spans="1:1">
      <c r="A207" s="67"/>
    </row>
    <row r="208" spans="1:1">
      <c r="A208" s="67"/>
    </row>
    <row r="209" spans="1:1">
      <c r="A209" s="67"/>
    </row>
    <row r="210" spans="1:1">
      <c r="A210" s="67"/>
    </row>
    <row r="211" spans="1:1">
      <c r="A211" s="67"/>
    </row>
    <row r="212" spans="1:1">
      <c r="A212" s="67"/>
    </row>
    <row r="213" spans="1:1">
      <c r="A213" s="67"/>
    </row>
    <row r="214" spans="1:1">
      <c r="A214" s="67"/>
    </row>
    <row r="215" spans="1:1">
      <c r="A215" s="67"/>
    </row>
    <row r="216" spans="1:1">
      <c r="A216" s="67"/>
    </row>
    <row r="217" spans="1:1">
      <c r="A217" s="67"/>
    </row>
    <row r="218" spans="1:1">
      <c r="A218" s="67"/>
    </row>
    <row r="219" spans="1:1">
      <c r="A219" s="67"/>
    </row>
    <row r="220" spans="1:1">
      <c r="A220" s="67"/>
    </row>
    <row r="221" spans="1:1">
      <c r="A221" s="67"/>
    </row>
    <row r="222" spans="1:1">
      <c r="A222" s="67"/>
    </row>
    <row r="223" spans="1:1">
      <c r="A223" s="67"/>
    </row>
    <row r="224" spans="1:1">
      <c r="A224" s="67"/>
    </row>
    <row r="225" spans="1:1">
      <c r="A225" s="67"/>
    </row>
    <row r="226" spans="1:1">
      <c r="A226" s="67"/>
    </row>
    <row r="227" spans="1:1">
      <c r="A227" s="67"/>
    </row>
    <row r="228" spans="1:1">
      <c r="A228" s="67"/>
    </row>
    <row r="229" spans="1:1">
      <c r="A229" s="67"/>
    </row>
    <row r="230" spans="1:1">
      <c r="A230" s="67"/>
    </row>
    <row r="231" spans="1:1">
      <c r="A231" s="67"/>
    </row>
    <row r="232" spans="1:1">
      <c r="A232" s="67"/>
    </row>
    <row r="233" spans="1:1">
      <c r="A233" s="67"/>
    </row>
  </sheetData>
  <mergeCells count="5">
    <mergeCell ref="C95:D95"/>
    <mergeCell ref="C96:D96"/>
    <mergeCell ref="F96:H96"/>
    <mergeCell ref="A1:F1"/>
    <mergeCell ref="F95:G95"/>
  </mergeCells>
  <pageMargins left="0.23622047244094491" right="0.15748031496062992" top="0.19685039370078741" bottom="0.19685039370078741" header="0.2" footer="0.2"/>
  <pageSetup paperSize="9" scale="92" orientation="landscape" r:id="rId1"/>
  <rowBreaks count="1" manualBreakCount="1">
    <brk id="1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R47"/>
  <sheetViews>
    <sheetView view="pageBreakPreview" zoomScale="60" zoomScaleNormal="60" workbookViewId="0">
      <selection activeCell="Z22" sqref="Z22"/>
    </sheetView>
  </sheetViews>
  <sheetFormatPr defaultRowHeight="20.25"/>
  <cols>
    <col min="1" max="1" width="8.28515625" style="218" customWidth="1"/>
    <col min="2" max="2" width="26.140625" style="218" customWidth="1"/>
    <col min="3" max="5" width="11.28515625" style="218" customWidth="1"/>
    <col min="6" max="6" width="10.28515625" style="218" customWidth="1"/>
    <col min="7" max="7" width="15.5703125" style="218" customWidth="1"/>
    <col min="8" max="8" width="16" style="218" customWidth="1"/>
    <col min="9" max="9" width="11" style="218" hidden="1" customWidth="1"/>
    <col min="10" max="10" width="11.140625" style="218" hidden="1" customWidth="1"/>
    <col min="11" max="11" width="3.85546875" style="218" hidden="1" customWidth="1"/>
    <col min="12" max="12" width="17.140625" style="218" customWidth="1"/>
    <col min="13" max="13" width="16.85546875" style="218" customWidth="1"/>
    <col min="14" max="14" width="16.5703125" style="218" customWidth="1"/>
    <col min="15" max="15" width="16.28515625" style="218" customWidth="1"/>
    <col min="16" max="18" width="11" style="218" hidden="1" customWidth="1"/>
    <col min="19" max="19" width="16.42578125" style="218" customWidth="1"/>
    <col min="20" max="20" width="17" style="218" customWidth="1"/>
    <col min="21" max="21" width="16" style="218" hidden="1" customWidth="1"/>
    <col min="22" max="23" width="11" style="218" hidden="1" customWidth="1"/>
    <col min="24" max="24" width="16.42578125" style="218" customWidth="1"/>
    <col min="25" max="25" width="16.140625" style="218" customWidth="1"/>
    <col min="26" max="26" width="16" style="218" customWidth="1"/>
    <col min="27" max="27" width="16.28515625" style="218" customWidth="1"/>
    <col min="28" max="28" width="14.5703125" style="218" customWidth="1"/>
    <col min="29" max="29" width="15.85546875" style="218" customWidth="1"/>
    <col min="30" max="30" width="15.140625" style="218" customWidth="1"/>
    <col min="31" max="31" width="16" style="218" customWidth="1"/>
    <col min="32" max="32" width="16.5703125" style="218" customWidth="1"/>
    <col min="33" max="256" width="9.140625" style="218"/>
    <col min="257" max="257" width="8.28515625" style="218" customWidth="1"/>
    <col min="258" max="258" width="26.140625" style="218" customWidth="1"/>
    <col min="259" max="261" width="11.28515625" style="218" customWidth="1"/>
    <col min="262" max="262" width="10.28515625" style="218" customWidth="1"/>
    <col min="263" max="263" width="15.5703125" style="218" customWidth="1"/>
    <col min="264" max="264" width="16" style="218" customWidth="1"/>
    <col min="265" max="267" width="0" style="218" hidden="1" customWidth="1"/>
    <col min="268" max="268" width="17.140625" style="218" customWidth="1"/>
    <col min="269" max="269" width="16.85546875" style="218" customWidth="1"/>
    <col min="270" max="270" width="16.5703125" style="218" customWidth="1"/>
    <col min="271" max="271" width="16.28515625" style="218" customWidth="1"/>
    <col min="272" max="274" width="0" style="218" hidden="1" customWidth="1"/>
    <col min="275" max="275" width="16.42578125" style="218" customWidth="1"/>
    <col min="276" max="276" width="17" style="218" customWidth="1"/>
    <col min="277" max="279" width="0" style="218" hidden="1" customWidth="1"/>
    <col min="280" max="280" width="16.42578125" style="218" customWidth="1"/>
    <col min="281" max="281" width="16.140625" style="218" customWidth="1"/>
    <col min="282" max="282" width="16" style="218" customWidth="1"/>
    <col min="283" max="283" width="16.28515625" style="218" customWidth="1"/>
    <col min="284" max="284" width="14.5703125" style="218" customWidth="1"/>
    <col min="285" max="285" width="15.85546875" style="218" customWidth="1"/>
    <col min="286" max="286" width="15.140625" style="218" customWidth="1"/>
    <col min="287" max="287" width="16" style="218" customWidth="1"/>
    <col min="288" max="288" width="16.5703125" style="218" customWidth="1"/>
    <col min="289" max="512" width="9.140625" style="218"/>
    <col min="513" max="513" width="8.28515625" style="218" customWidth="1"/>
    <col min="514" max="514" width="26.140625" style="218" customWidth="1"/>
    <col min="515" max="517" width="11.28515625" style="218" customWidth="1"/>
    <col min="518" max="518" width="10.28515625" style="218" customWidth="1"/>
    <col min="519" max="519" width="15.5703125" style="218" customWidth="1"/>
    <col min="520" max="520" width="16" style="218" customWidth="1"/>
    <col min="521" max="523" width="0" style="218" hidden="1" customWidth="1"/>
    <col min="524" max="524" width="17.140625" style="218" customWidth="1"/>
    <col min="525" max="525" width="16.85546875" style="218" customWidth="1"/>
    <col min="526" max="526" width="16.5703125" style="218" customWidth="1"/>
    <col min="527" max="527" width="16.28515625" style="218" customWidth="1"/>
    <col min="528" max="530" width="0" style="218" hidden="1" customWidth="1"/>
    <col min="531" max="531" width="16.42578125" style="218" customWidth="1"/>
    <col min="532" max="532" width="17" style="218" customWidth="1"/>
    <col min="533" max="535" width="0" style="218" hidden="1" customWidth="1"/>
    <col min="536" max="536" width="16.42578125" style="218" customWidth="1"/>
    <col min="537" max="537" width="16.140625" style="218" customWidth="1"/>
    <col min="538" max="538" width="16" style="218" customWidth="1"/>
    <col min="539" max="539" width="16.28515625" style="218" customWidth="1"/>
    <col min="540" max="540" width="14.5703125" style="218" customWidth="1"/>
    <col min="541" max="541" width="15.85546875" style="218" customWidth="1"/>
    <col min="542" max="542" width="15.140625" style="218" customWidth="1"/>
    <col min="543" max="543" width="16" style="218" customWidth="1"/>
    <col min="544" max="544" width="16.5703125" style="218" customWidth="1"/>
    <col min="545" max="768" width="9.140625" style="218"/>
    <col min="769" max="769" width="8.28515625" style="218" customWidth="1"/>
    <col min="770" max="770" width="26.140625" style="218" customWidth="1"/>
    <col min="771" max="773" width="11.28515625" style="218" customWidth="1"/>
    <col min="774" max="774" width="10.28515625" style="218" customWidth="1"/>
    <col min="775" max="775" width="15.5703125" style="218" customWidth="1"/>
    <col min="776" max="776" width="16" style="218" customWidth="1"/>
    <col min="777" max="779" width="0" style="218" hidden="1" customWidth="1"/>
    <col min="780" max="780" width="17.140625" style="218" customWidth="1"/>
    <col min="781" max="781" width="16.85546875" style="218" customWidth="1"/>
    <col min="782" max="782" width="16.5703125" style="218" customWidth="1"/>
    <col min="783" max="783" width="16.28515625" style="218" customWidth="1"/>
    <col min="784" max="786" width="0" style="218" hidden="1" customWidth="1"/>
    <col min="787" max="787" width="16.42578125" style="218" customWidth="1"/>
    <col min="788" max="788" width="17" style="218" customWidth="1"/>
    <col min="789" max="791" width="0" style="218" hidden="1" customWidth="1"/>
    <col min="792" max="792" width="16.42578125" style="218" customWidth="1"/>
    <col min="793" max="793" width="16.140625" style="218" customWidth="1"/>
    <col min="794" max="794" width="16" style="218" customWidth="1"/>
    <col min="795" max="795" width="16.28515625" style="218" customWidth="1"/>
    <col min="796" max="796" width="14.5703125" style="218" customWidth="1"/>
    <col min="797" max="797" width="15.85546875" style="218" customWidth="1"/>
    <col min="798" max="798" width="15.140625" style="218" customWidth="1"/>
    <col min="799" max="799" width="16" style="218" customWidth="1"/>
    <col min="800" max="800" width="16.5703125" style="218" customWidth="1"/>
    <col min="801" max="1024" width="9.140625" style="218"/>
    <col min="1025" max="1025" width="8.28515625" style="218" customWidth="1"/>
    <col min="1026" max="1026" width="26.140625" style="218" customWidth="1"/>
    <col min="1027" max="1029" width="11.28515625" style="218" customWidth="1"/>
    <col min="1030" max="1030" width="10.28515625" style="218" customWidth="1"/>
    <col min="1031" max="1031" width="15.5703125" style="218" customWidth="1"/>
    <col min="1032" max="1032" width="16" style="218" customWidth="1"/>
    <col min="1033" max="1035" width="0" style="218" hidden="1" customWidth="1"/>
    <col min="1036" max="1036" width="17.140625" style="218" customWidth="1"/>
    <col min="1037" max="1037" width="16.85546875" style="218" customWidth="1"/>
    <col min="1038" max="1038" width="16.5703125" style="218" customWidth="1"/>
    <col min="1039" max="1039" width="16.28515625" style="218" customWidth="1"/>
    <col min="1040" max="1042" width="0" style="218" hidden="1" customWidth="1"/>
    <col min="1043" max="1043" width="16.42578125" style="218" customWidth="1"/>
    <col min="1044" max="1044" width="17" style="218" customWidth="1"/>
    <col min="1045" max="1047" width="0" style="218" hidden="1" customWidth="1"/>
    <col min="1048" max="1048" width="16.42578125" style="218" customWidth="1"/>
    <col min="1049" max="1049" width="16.140625" style="218" customWidth="1"/>
    <col min="1050" max="1050" width="16" style="218" customWidth="1"/>
    <col min="1051" max="1051" width="16.28515625" style="218" customWidth="1"/>
    <col min="1052" max="1052" width="14.5703125" style="218" customWidth="1"/>
    <col min="1053" max="1053" width="15.85546875" style="218" customWidth="1"/>
    <col min="1054" max="1054" width="15.140625" style="218" customWidth="1"/>
    <col min="1055" max="1055" width="16" style="218" customWidth="1"/>
    <col min="1056" max="1056" width="16.5703125" style="218" customWidth="1"/>
    <col min="1057" max="1280" width="9.140625" style="218"/>
    <col min="1281" max="1281" width="8.28515625" style="218" customWidth="1"/>
    <col min="1282" max="1282" width="26.140625" style="218" customWidth="1"/>
    <col min="1283" max="1285" width="11.28515625" style="218" customWidth="1"/>
    <col min="1286" max="1286" width="10.28515625" style="218" customWidth="1"/>
    <col min="1287" max="1287" width="15.5703125" style="218" customWidth="1"/>
    <col min="1288" max="1288" width="16" style="218" customWidth="1"/>
    <col min="1289" max="1291" width="0" style="218" hidden="1" customWidth="1"/>
    <col min="1292" max="1292" width="17.140625" style="218" customWidth="1"/>
    <col min="1293" max="1293" width="16.85546875" style="218" customWidth="1"/>
    <col min="1294" max="1294" width="16.5703125" style="218" customWidth="1"/>
    <col min="1295" max="1295" width="16.28515625" style="218" customWidth="1"/>
    <col min="1296" max="1298" width="0" style="218" hidden="1" customWidth="1"/>
    <col min="1299" max="1299" width="16.42578125" style="218" customWidth="1"/>
    <col min="1300" max="1300" width="17" style="218" customWidth="1"/>
    <col min="1301" max="1303" width="0" style="218" hidden="1" customWidth="1"/>
    <col min="1304" max="1304" width="16.42578125" style="218" customWidth="1"/>
    <col min="1305" max="1305" width="16.140625" style="218" customWidth="1"/>
    <col min="1306" max="1306" width="16" style="218" customWidth="1"/>
    <col min="1307" max="1307" width="16.28515625" style="218" customWidth="1"/>
    <col min="1308" max="1308" width="14.5703125" style="218" customWidth="1"/>
    <col min="1309" max="1309" width="15.85546875" style="218" customWidth="1"/>
    <col min="1310" max="1310" width="15.140625" style="218" customWidth="1"/>
    <col min="1311" max="1311" width="16" style="218" customWidth="1"/>
    <col min="1312" max="1312" width="16.5703125" style="218" customWidth="1"/>
    <col min="1313" max="1536" width="9.140625" style="218"/>
    <col min="1537" max="1537" width="8.28515625" style="218" customWidth="1"/>
    <col min="1538" max="1538" width="26.140625" style="218" customWidth="1"/>
    <col min="1539" max="1541" width="11.28515625" style="218" customWidth="1"/>
    <col min="1542" max="1542" width="10.28515625" style="218" customWidth="1"/>
    <col min="1543" max="1543" width="15.5703125" style="218" customWidth="1"/>
    <col min="1544" max="1544" width="16" style="218" customWidth="1"/>
    <col min="1545" max="1547" width="0" style="218" hidden="1" customWidth="1"/>
    <col min="1548" max="1548" width="17.140625" style="218" customWidth="1"/>
    <col min="1549" max="1549" width="16.85546875" style="218" customWidth="1"/>
    <col min="1550" max="1550" width="16.5703125" style="218" customWidth="1"/>
    <col min="1551" max="1551" width="16.28515625" style="218" customWidth="1"/>
    <col min="1552" max="1554" width="0" style="218" hidden="1" customWidth="1"/>
    <col min="1555" max="1555" width="16.42578125" style="218" customWidth="1"/>
    <col min="1556" max="1556" width="17" style="218" customWidth="1"/>
    <col min="1557" max="1559" width="0" style="218" hidden="1" customWidth="1"/>
    <col min="1560" max="1560" width="16.42578125" style="218" customWidth="1"/>
    <col min="1561" max="1561" width="16.140625" style="218" customWidth="1"/>
    <col min="1562" max="1562" width="16" style="218" customWidth="1"/>
    <col min="1563" max="1563" width="16.28515625" style="218" customWidth="1"/>
    <col min="1564" max="1564" width="14.5703125" style="218" customWidth="1"/>
    <col min="1565" max="1565" width="15.85546875" style="218" customWidth="1"/>
    <col min="1566" max="1566" width="15.140625" style="218" customWidth="1"/>
    <col min="1567" max="1567" width="16" style="218" customWidth="1"/>
    <col min="1568" max="1568" width="16.5703125" style="218" customWidth="1"/>
    <col min="1569" max="1792" width="9.140625" style="218"/>
    <col min="1793" max="1793" width="8.28515625" style="218" customWidth="1"/>
    <col min="1794" max="1794" width="26.140625" style="218" customWidth="1"/>
    <col min="1795" max="1797" width="11.28515625" style="218" customWidth="1"/>
    <col min="1798" max="1798" width="10.28515625" style="218" customWidth="1"/>
    <col min="1799" max="1799" width="15.5703125" style="218" customWidth="1"/>
    <col min="1800" max="1800" width="16" style="218" customWidth="1"/>
    <col min="1801" max="1803" width="0" style="218" hidden="1" customWidth="1"/>
    <col min="1804" max="1804" width="17.140625" style="218" customWidth="1"/>
    <col min="1805" max="1805" width="16.85546875" style="218" customWidth="1"/>
    <col min="1806" max="1806" width="16.5703125" style="218" customWidth="1"/>
    <col min="1807" max="1807" width="16.28515625" style="218" customWidth="1"/>
    <col min="1808" max="1810" width="0" style="218" hidden="1" customWidth="1"/>
    <col min="1811" max="1811" width="16.42578125" style="218" customWidth="1"/>
    <col min="1812" max="1812" width="17" style="218" customWidth="1"/>
    <col min="1813" max="1815" width="0" style="218" hidden="1" customWidth="1"/>
    <col min="1816" max="1816" width="16.42578125" style="218" customWidth="1"/>
    <col min="1817" max="1817" width="16.140625" style="218" customWidth="1"/>
    <col min="1818" max="1818" width="16" style="218" customWidth="1"/>
    <col min="1819" max="1819" width="16.28515625" style="218" customWidth="1"/>
    <col min="1820" max="1820" width="14.5703125" style="218" customWidth="1"/>
    <col min="1821" max="1821" width="15.85546875" style="218" customWidth="1"/>
    <col min="1822" max="1822" width="15.140625" style="218" customWidth="1"/>
    <col min="1823" max="1823" width="16" style="218" customWidth="1"/>
    <col min="1824" max="1824" width="16.5703125" style="218" customWidth="1"/>
    <col min="1825" max="2048" width="9.140625" style="218"/>
    <col min="2049" max="2049" width="8.28515625" style="218" customWidth="1"/>
    <col min="2050" max="2050" width="26.140625" style="218" customWidth="1"/>
    <col min="2051" max="2053" width="11.28515625" style="218" customWidth="1"/>
    <col min="2054" max="2054" width="10.28515625" style="218" customWidth="1"/>
    <col min="2055" max="2055" width="15.5703125" style="218" customWidth="1"/>
    <col min="2056" max="2056" width="16" style="218" customWidth="1"/>
    <col min="2057" max="2059" width="0" style="218" hidden="1" customWidth="1"/>
    <col min="2060" max="2060" width="17.140625" style="218" customWidth="1"/>
    <col min="2061" max="2061" width="16.85546875" style="218" customWidth="1"/>
    <col min="2062" max="2062" width="16.5703125" style="218" customWidth="1"/>
    <col min="2063" max="2063" width="16.28515625" style="218" customWidth="1"/>
    <col min="2064" max="2066" width="0" style="218" hidden="1" customWidth="1"/>
    <col min="2067" max="2067" width="16.42578125" style="218" customWidth="1"/>
    <col min="2068" max="2068" width="17" style="218" customWidth="1"/>
    <col min="2069" max="2071" width="0" style="218" hidden="1" customWidth="1"/>
    <col min="2072" max="2072" width="16.42578125" style="218" customWidth="1"/>
    <col min="2073" max="2073" width="16.140625" style="218" customWidth="1"/>
    <col min="2074" max="2074" width="16" style="218" customWidth="1"/>
    <col min="2075" max="2075" width="16.28515625" style="218" customWidth="1"/>
    <col min="2076" max="2076" width="14.5703125" style="218" customWidth="1"/>
    <col min="2077" max="2077" width="15.85546875" style="218" customWidth="1"/>
    <col min="2078" max="2078" width="15.140625" style="218" customWidth="1"/>
    <col min="2079" max="2079" width="16" style="218" customWidth="1"/>
    <col min="2080" max="2080" width="16.5703125" style="218" customWidth="1"/>
    <col min="2081" max="2304" width="9.140625" style="218"/>
    <col min="2305" max="2305" width="8.28515625" style="218" customWidth="1"/>
    <col min="2306" max="2306" width="26.140625" style="218" customWidth="1"/>
    <col min="2307" max="2309" width="11.28515625" style="218" customWidth="1"/>
    <col min="2310" max="2310" width="10.28515625" style="218" customWidth="1"/>
    <col min="2311" max="2311" width="15.5703125" style="218" customWidth="1"/>
    <col min="2312" max="2312" width="16" style="218" customWidth="1"/>
    <col min="2313" max="2315" width="0" style="218" hidden="1" customWidth="1"/>
    <col min="2316" max="2316" width="17.140625" style="218" customWidth="1"/>
    <col min="2317" max="2317" width="16.85546875" style="218" customWidth="1"/>
    <col min="2318" max="2318" width="16.5703125" style="218" customWidth="1"/>
    <col min="2319" max="2319" width="16.28515625" style="218" customWidth="1"/>
    <col min="2320" max="2322" width="0" style="218" hidden="1" customWidth="1"/>
    <col min="2323" max="2323" width="16.42578125" style="218" customWidth="1"/>
    <col min="2324" max="2324" width="17" style="218" customWidth="1"/>
    <col min="2325" max="2327" width="0" style="218" hidden="1" customWidth="1"/>
    <col min="2328" max="2328" width="16.42578125" style="218" customWidth="1"/>
    <col min="2329" max="2329" width="16.140625" style="218" customWidth="1"/>
    <col min="2330" max="2330" width="16" style="218" customWidth="1"/>
    <col min="2331" max="2331" width="16.28515625" style="218" customWidth="1"/>
    <col min="2332" max="2332" width="14.5703125" style="218" customWidth="1"/>
    <col min="2333" max="2333" width="15.85546875" style="218" customWidth="1"/>
    <col min="2334" max="2334" width="15.140625" style="218" customWidth="1"/>
    <col min="2335" max="2335" width="16" style="218" customWidth="1"/>
    <col min="2336" max="2336" width="16.5703125" style="218" customWidth="1"/>
    <col min="2337" max="2560" width="9.140625" style="218"/>
    <col min="2561" max="2561" width="8.28515625" style="218" customWidth="1"/>
    <col min="2562" max="2562" width="26.140625" style="218" customWidth="1"/>
    <col min="2563" max="2565" width="11.28515625" style="218" customWidth="1"/>
    <col min="2566" max="2566" width="10.28515625" style="218" customWidth="1"/>
    <col min="2567" max="2567" width="15.5703125" style="218" customWidth="1"/>
    <col min="2568" max="2568" width="16" style="218" customWidth="1"/>
    <col min="2569" max="2571" width="0" style="218" hidden="1" customWidth="1"/>
    <col min="2572" max="2572" width="17.140625" style="218" customWidth="1"/>
    <col min="2573" max="2573" width="16.85546875" style="218" customWidth="1"/>
    <col min="2574" max="2574" width="16.5703125" style="218" customWidth="1"/>
    <col min="2575" max="2575" width="16.28515625" style="218" customWidth="1"/>
    <col min="2576" max="2578" width="0" style="218" hidden="1" customWidth="1"/>
    <col min="2579" max="2579" width="16.42578125" style="218" customWidth="1"/>
    <col min="2580" max="2580" width="17" style="218" customWidth="1"/>
    <col min="2581" max="2583" width="0" style="218" hidden="1" customWidth="1"/>
    <col min="2584" max="2584" width="16.42578125" style="218" customWidth="1"/>
    <col min="2585" max="2585" width="16.140625" style="218" customWidth="1"/>
    <col min="2586" max="2586" width="16" style="218" customWidth="1"/>
    <col min="2587" max="2587" width="16.28515625" style="218" customWidth="1"/>
    <col min="2588" max="2588" width="14.5703125" style="218" customWidth="1"/>
    <col min="2589" max="2589" width="15.85546875" style="218" customWidth="1"/>
    <col min="2590" max="2590" width="15.140625" style="218" customWidth="1"/>
    <col min="2591" max="2591" width="16" style="218" customWidth="1"/>
    <col min="2592" max="2592" width="16.5703125" style="218" customWidth="1"/>
    <col min="2593" max="2816" width="9.140625" style="218"/>
    <col min="2817" max="2817" width="8.28515625" style="218" customWidth="1"/>
    <col min="2818" max="2818" width="26.140625" style="218" customWidth="1"/>
    <col min="2819" max="2821" width="11.28515625" style="218" customWidth="1"/>
    <col min="2822" max="2822" width="10.28515625" style="218" customWidth="1"/>
    <col min="2823" max="2823" width="15.5703125" style="218" customWidth="1"/>
    <col min="2824" max="2824" width="16" style="218" customWidth="1"/>
    <col min="2825" max="2827" width="0" style="218" hidden="1" customWidth="1"/>
    <col min="2828" max="2828" width="17.140625" style="218" customWidth="1"/>
    <col min="2829" max="2829" width="16.85546875" style="218" customWidth="1"/>
    <col min="2830" max="2830" width="16.5703125" style="218" customWidth="1"/>
    <col min="2831" max="2831" width="16.28515625" style="218" customWidth="1"/>
    <col min="2832" max="2834" width="0" style="218" hidden="1" customWidth="1"/>
    <col min="2835" max="2835" width="16.42578125" style="218" customWidth="1"/>
    <col min="2836" max="2836" width="17" style="218" customWidth="1"/>
    <col min="2837" max="2839" width="0" style="218" hidden="1" customWidth="1"/>
    <col min="2840" max="2840" width="16.42578125" style="218" customWidth="1"/>
    <col min="2841" max="2841" width="16.140625" style="218" customWidth="1"/>
    <col min="2842" max="2842" width="16" style="218" customWidth="1"/>
    <col min="2843" max="2843" width="16.28515625" style="218" customWidth="1"/>
    <col min="2844" max="2844" width="14.5703125" style="218" customWidth="1"/>
    <col min="2845" max="2845" width="15.85546875" style="218" customWidth="1"/>
    <col min="2846" max="2846" width="15.140625" style="218" customWidth="1"/>
    <col min="2847" max="2847" width="16" style="218" customWidth="1"/>
    <col min="2848" max="2848" width="16.5703125" style="218" customWidth="1"/>
    <col min="2849" max="3072" width="9.140625" style="218"/>
    <col min="3073" max="3073" width="8.28515625" style="218" customWidth="1"/>
    <col min="3074" max="3074" width="26.140625" style="218" customWidth="1"/>
    <col min="3075" max="3077" width="11.28515625" style="218" customWidth="1"/>
    <col min="3078" max="3078" width="10.28515625" style="218" customWidth="1"/>
    <col min="3079" max="3079" width="15.5703125" style="218" customWidth="1"/>
    <col min="3080" max="3080" width="16" style="218" customWidth="1"/>
    <col min="3081" max="3083" width="0" style="218" hidden="1" customWidth="1"/>
    <col min="3084" max="3084" width="17.140625" style="218" customWidth="1"/>
    <col min="3085" max="3085" width="16.85546875" style="218" customWidth="1"/>
    <col min="3086" max="3086" width="16.5703125" style="218" customWidth="1"/>
    <col min="3087" max="3087" width="16.28515625" style="218" customWidth="1"/>
    <col min="3088" max="3090" width="0" style="218" hidden="1" customWidth="1"/>
    <col min="3091" max="3091" width="16.42578125" style="218" customWidth="1"/>
    <col min="3092" max="3092" width="17" style="218" customWidth="1"/>
    <col min="3093" max="3095" width="0" style="218" hidden="1" customWidth="1"/>
    <col min="3096" max="3096" width="16.42578125" style="218" customWidth="1"/>
    <col min="3097" max="3097" width="16.140625" style="218" customWidth="1"/>
    <col min="3098" max="3098" width="16" style="218" customWidth="1"/>
    <col min="3099" max="3099" width="16.28515625" style="218" customWidth="1"/>
    <col min="3100" max="3100" width="14.5703125" style="218" customWidth="1"/>
    <col min="3101" max="3101" width="15.85546875" style="218" customWidth="1"/>
    <col min="3102" max="3102" width="15.140625" style="218" customWidth="1"/>
    <col min="3103" max="3103" width="16" style="218" customWidth="1"/>
    <col min="3104" max="3104" width="16.5703125" style="218" customWidth="1"/>
    <col min="3105" max="3328" width="9.140625" style="218"/>
    <col min="3329" max="3329" width="8.28515625" style="218" customWidth="1"/>
    <col min="3330" max="3330" width="26.140625" style="218" customWidth="1"/>
    <col min="3331" max="3333" width="11.28515625" style="218" customWidth="1"/>
    <col min="3334" max="3334" width="10.28515625" style="218" customWidth="1"/>
    <col min="3335" max="3335" width="15.5703125" style="218" customWidth="1"/>
    <col min="3336" max="3336" width="16" style="218" customWidth="1"/>
    <col min="3337" max="3339" width="0" style="218" hidden="1" customWidth="1"/>
    <col min="3340" max="3340" width="17.140625" style="218" customWidth="1"/>
    <col min="3341" max="3341" width="16.85546875" style="218" customWidth="1"/>
    <col min="3342" max="3342" width="16.5703125" style="218" customWidth="1"/>
    <col min="3343" max="3343" width="16.28515625" style="218" customWidth="1"/>
    <col min="3344" max="3346" width="0" style="218" hidden="1" customWidth="1"/>
    <col min="3347" max="3347" width="16.42578125" style="218" customWidth="1"/>
    <col min="3348" max="3348" width="17" style="218" customWidth="1"/>
    <col min="3349" max="3351" width="0" style="218" hidden="1" customWidth="1"/>
    <col min="3352" max="3352" width="16.42578125" style="218" customWidth="1"/>
    <col min="3353" max="3353" width="16.140625" style="218" customWidth="1"/>
    <col min="3354" max="3354" width="16" style="218" customWidth="1"/>
    <col min="3355" max="3355" width="16.28515625" style="218" customWidth="1"/>
    <col min="3356" max="3356" width="14.5703125" style="218" customWidth="1"/>
    <col min="3357" max="3357" width="15.85546875" style="218" customWidth="1"/>
    <col min="3358" max="3358" width="15.140625" style="218" customWidth="1"/>
    <col min="3359" max="3359" width="16" style="218" customWidth="1"/>
    <col min="3360" max="3360" width="16.5703125" style="218" customWidth="1"/>
    <col min="3361" max="3584" width="9.140625" style="218"/>
    <col min="3585" max="3585" width="8.28515625" style="218" customWidth="1"/>
    <col min="3586" max="3586" width="26.140625" style="218" customWidth="1"/>
    <col min="3587" max="3589" width="11.28515625" style="218" customWidth="1"/>
    <col min="3590" max="3590" width="10.28515625" style="218" customWidth="1"/>
    <col min="3591" max="3591" width="15.5703125" style="218" customWidth="1"/>
    <col min="3592" max="3592" width="16" style="218" customWidth="1"/>
    <col min="3593" max="3595" width="0" style="218" hidden="1" customWidth="1"/>
    <col min="3596" max="3596" width="17.140625" style="218" customWidth="1"/>
    <col min="3597" max="3597" width="16.85546875" style="218" customWidth="1"/>
    <col min="3598" max="3598" width="16.5703125" style="218" customWidth="1"/>
    <col min="3599" max="3599" width="16.28515625" style="218" customWidth="1"/>
    <col min="3600" max="3602" width="0" style="218" hidden="1" customWidth="1"/>
    <col min="3603" max="3603" width="16.42578125" style="218" customWidth="1"/>
    <col min="3604" max="3604" width="17" style="218" customWidth="1"/>
    <col min="3605" max="3607" width="0" style="218" hidden="1" customWidth="1"/>
    <col min="3608" max="3608" width="16.42578125" style="218" customWidth="1"/>
    <col min="3609" max="3609" width="16.140625" style="218" customWidth="1"/>
    <col min="3610" max="3610" width="16" style="218" customWidth="1"/>
    <col min="3611" max="3611" width="16.28515625" style="218" customWidth="1"/>
    <col min="3612" max="3612" width="14.5703125" style="218" customWidth="1"/>
    <col min="3613" max="3613" width="15.85546875" style="218" customWidth="1"/>
    <col min="3614" max="3614" width="15.140625" style="218" customWidth="1"/>
    <col min="3615" max="3615" width="16" style="218" customWidth="1"/>
    <col min="3616" max="3616" width="16.5703125" style="218" customWidth="1"/>
    <col min="3617" max="3840" width="9.140625" style="218"/>
    <col min="3841" max="3841" width="8.28515625" style="218" customWidth="1"/>
    <col min="3842" max="3842" width="26.140625" style="218" customWidth="1"/>
    <col min="3843" max="3845" width="11.28515625" style="218" customWidth="1"/>
    <col min="3846" max="3846" width="10.28515625" style="218" customWidth="1"/>
    <col min="3847" max="3847" width="15.5703125" style="218" customWidth="1"/>
    <col min="3848" max="3848" width="16" style="218" customWidth="1"/>
    <col min="3849" max="3851" width="0" style="218" hidden="1" customWidth="1"/>
    <col min="3852" max="3852" width="17.140625" style="218" customWidth="1"/>
    <col min="3853" max="3853" width="16.85546875" style="218" customWidth="1"/>
    <col min="3854" max="3854" width="16.5703125" style="218" customWidth="1"/>
    <col min="3855" max="3855" width="16.28515625" style="218" customWidth="1"/>
    <col min="3856" max="3858" width="0" style="218" hidden="1" customWidth="1"/>
    <col min="3859" max="3859" width="16.42578125" style="218" customWidth="1"/>
    <col min="3860" max="3860" width="17" style="218" customWidth="1"/>
    <col min="3861" max="3863" width="0" style="218" hidden="1" customWidth="1"/>
    <col min="3864" max="3864" width="16.42578125" style="218" customWidth="1"/>
    <col min="3865" max="3865" width="16.140625" style="218" customWidth="1"/>
    <col min="3866" max="3866" width="16" style="218" customWidth="1"/>
    <col min="3867" max="3867" width="16.28515625" style="218" customWidth="1"/>
    <col min="3868" max="3868" width="14.5703125" style="218" customWidth="1"/>
    <col min="3869" max="3869" width="15.85546875" style="218" customWidth="1"/>
    <col min="3870" max="3870" width="15.140625" style="218" customWidth="1"/>
    <col min="3871" max="3871" width="16" style="218" customWidth="1"/>
    <col min="3872" max="3872" width="16.5703125" style="218" customWidth="1"/>
    <col min="3873" max="4096" width="9.140625" style="218"/>
    <col min="4097" max="4097" width="8.28515625" style="218" customWidth="1"/>
    <col min="4098" max="4098" width="26.140625" style="218" customWidth="1"/>
    <col min="4099" max="4101" width="11.28515625" style="218" customWidth="1"/>
    <col min="4102" max="4102" width="10.28515625" style="218" customWidth="1"/>
    <col min="4103" max="4103" width="15.5703125" style="218" customWidth="1"/>
    <col min="4104" max="4104" width="16" style="218" customWidth="1"/>
    <col min="4105" max="4107" width="0" style="218" hidden="1" customWidth="1"/>
    <col min="4108" max="4108" width="17.140625" style="218" customWidth="1"/>
    <col min="4109" max="4109" width="16.85546875" style="218" customWidth="1"/>
    <col min="4110" max="4110" width="16.5703125" style="218" customWidth="1"/>
    <col min="4111" max="4111" width="16.28515625" style="218" customWidth="1"/>
    <col min="4112" max="4114" width="0" style="218" hidden="1" customWidth="1"/>
    <col min="4115" max="4115" width="16.42578125" style="218" customWidth="1"/>
    <col min="4116" max="4116" width="17" style="218" customWidth="1"/>
    <col min="4117" max="4119" width="0" style="218" hidden="1" customWidth="1"/>
    <col min="4120" max="4120" width="16.42578125" style="218" customWidth="1"/>
    <col min="4121" max="4121" width="16.140625" style="218" customWidth="1"/>
    <col min="4122" max="4122" width="16" style="218" customWidth="1"/>
    <col min="4123" max="4123" width="16.28515625" style="218" customWidth="1"/>
    <col min="4124" max="4124" width="14.5703125" style="218" customWidth="1"/>
    <col min="4125" max="4125" width="15.85546875" style="218" customWidth="1"/>
    <col min="4126" max="4126" width="15.140625" style="218" customWidth="1"/>
    <col min="4127" max="4127" width="16" style="218" customWidth="1"/>
    <col min="4128" max="4128" width="16.5703125" style="218" customWidth="1"/>
    <col min="4129" max="4352" width="9.140625" style="218"/>
    <col min="4353" max="4353" width="8.28515625" style="218" customWidth="1"/>
    <col min="4354" max="4354" width="26.140625" style="218" customWidth="1"/>
    <col min="4355" max="4357" width="11.28515625" style="218" customWidth="1"/>
    <col min="4358" max="4358" width="10.28515625" style="218" customWidth="1"/>
    <col min="4359" max="4359" width="15.5703125" style="218" customWidth="1"/>
    <col min="4360" max="4360" width="16" style="218" customWidth="1"/>
    <col min="4361" max="4363" width="0" style="218" hidden="1" customWidth="1"/>
    <col min="4364" max="4364" width="17.140625" style="218" customWidth="1"/>
    <col min="4365" max="4365" width="16.85546875" style="218" customWidth="1"/>
    <col min="4366" max="4366" width="16.5703125" style="218" customWidth="1"/>
    <col min="4367" max="4367" width="16.28515625" style="218" customWidth="1"/>
    <col min="4368" max="4370" width="0" style="218" hidden="1" customWidth="1"/>
    <col min="4371" max="4371" width="16.42578125" style="218" customWidth="1"/>
    <col min="4372" max="4372" width="17" style="218" customWidth="1"/>
    <col min="4373" max="4375" width="0" style="218" hidden="1" customWidth="1"/>
    <col min="4376" max="4376" width="16.42578125" style="218" customWidth="1"/>
    <col min="4377" max="4377" width="16.140625" style="218" customWidth="1"/>
    <col min="4378" max="4378" width="16" style="218" customWidth="1"/>
    <col min="4379" max="4379" width="16.28515625" style="218" customWidth="1"/>
    <col min="4380" max="4380" width="14.5703125" style="218" customWidth="1"/>
    <col min="4381" max="4381" width="15.85546875" style="218" customWidth="1"/>
    <col min="4382" max="4382" width="15.140625" style="218" customWidth="1"/>
    <col min="4383" max="4383" width="16" style="218" customWidth="1"/>
    <col min="4384" max="4384" width="16.5703125" style="218" customWidth="1"/>
    <col min="4385" max="4608" width="9.140625" style="218"/>
    <col min="4609" max="4609" width="8.28515625" style="218" customWidth="1"/>
    <col min="4610" max="4610" width="26.140625" style="218" customWidth="1"/>
    <col min="4611" max="4613" width="11.28515625" style="218" customWidth="1"/>
    <col min="4614" max="4614" width="10.28515625" style="218" customWidth="1"/>
    <col min="4615" max="4615" width="15.5703125" style="218" customWidth="1"/>
    <col min="4616" max="4616" width="16" style="218" customWidth="1"/>
    <col min="4617" max="4619" width="0" style="218" hidden="1" customWidth="1"/>
    <col min="4620" max="4620" width="17.140625" style="218" customWidth="1"/>
    <col min="4621" max="4621" width="16.85546875" style="218" customWidth="1"/>
    <col min="4622" max="4622" width="16.5703125" style="218" customWidth="1"/>
    <col min="4623" max="4623" width="16.28515625" style="218" customWidth="1"/>
    <col min="4624" max="4626" width="0" style="218" hidden="1" customWidth="1"/>
    <col min="4627" max="4627" width="16.42578125" style="218" customWidth="1"/>
    <col min="4628" max="4628" width="17" style="218" customWidth="1"/>
    <col min="4629" max="4631" width="0" style="218" hidden="1" customWidth="1"/>
    <col min="4632" max="4632" width="16.42578125" style="218" customWidth="1"/>
    <col min="4633" max="4633" width="16.140625" style="218" customWidth="1"/>
    <col min="4634" max="4634" width="16" style="218" customWidth="1"/>
    <col min="4635" max="4635" width="16.28515625" style="218" customWidth="1"/>
    <col min="4636" max="4636" width="14.5703125" style="218" customWidth="1"/>
    <col min="4637" max="4637" width="15.85546875" style="218" customWidth="1"/>
    <col min="4638" max="4638" width="15.140625" style="218" customWidth="1"/>
    <col min="4639" max="4639" width="16" style="218" customWidth="1"/>
    <col min="4640" max="4640" width="16.5703125" style="218" customWidth="1"/>
    <col min="4641" max="4864" width="9.140625" style="218"/>
    <col min="4865" max="4865" width="8.28515625" style="218" customWidth="1"/>
    <col min="4866" max="4866" width="26.140625" style="218" customWidth="1"/>
    <col min="4867" max="4869" width="11.28515625" style="218" customWidth="1"/>
    <col min="4870" max="4870" width="10.28515625" style="218" customWidth="1"/>
    <col min="4871" max="4871" width="15.5703125" style="218" customWidth="1"/>
    <col min="4872" max="4872" width="16" style="218" customWidth="1"/>
    <col min="4873" max="4875" width="0" style="218" hidden="1" customWidth="1"/>
    <col min="4876" max="4876" width="17.140625" style="218" customWidth="1"/>
    <col min="4877" max="4877" width="16.85546875" style="218" customWidth="1"/>
    <col min="4878" max="4878" width="16.5703125" style="218" customWidth="1"/>
    <col min="4879" max="4879" width="16.28515625" style="218" customWidth="1"/>
    <col min="4880" max="4882" width="0" style="218" hidden="1" customWidth="1"/>
    <col min="4883" max="4883" width="16.42578125" style="218" customWidth="1"/>
    <col min="4884" max="4884" width="17" style="218" customWidth="1"/>
    <col min="4885" max="4887" width="0" style="218" hidden="1" customWidth="1"/>
    <col min="4888" max="4888" width="16.42578125" style="218" customWidth="1"/>
    <col min="4889" max="4889" width="16.140625" style="218" customWidth="1"/>
    <col min="4890" max="4890" width="16" style="218" customWidth="1"/>
    <col min="4891" max="4891" width="16.28515625" style="218" customWidth="1"/>
    <col min="4892" max="4892" width="14.5703125" style="218" customWidth="1"/>
    <col min="4893" max="4893" width="15.85546875" style="218" customWidth="1"/>
    <col min="4894" max="4894" width="15.140625" style="218" customWidth="1"/>
    <col min="4895" max="4895" width="16" style="218" customWidth="1"/>
    <col min="4896" max="4896" width="16.5703125" style="218" customWidth="1"/>
    <col min="4897" max="5120" width="9.140625" style="218"/>
    <col min="5121" max="5121" width="8.28515625" style="218" customWidth="1"/>
    <col min="5122" max="5122" width="26.140625" style="218" customWidth="1"/>
    <col min="5123" max="5125" width="11.28515625" style="218" customWidth="1"/>
    <col min="5126" max="5126" width="10.28515625" style="218" customWidth="1"/>
    <col min="5127" max="5127" width="15.5703125" style="218" customWidth="1"/>
    <col min="5128" max="5128" width="16" style="218" customWidth="1"/>
    <col min="5129" max="5131" width="0" style="218" hidden="1" customWidth="1"/>
    <col min="5132" max="5132" width="17.140625" style="218" customWidth="1"/>
    <col min="5133" max="5133" width="16.85546875" style="218" customWidth="1"/>
    <col min="5134" max="5134" width="16.5703125" style="218" customWidth="1"/>
    <col min="5135" max="5135" width="16.28515625" style="218" customWidth="1"/>
    <col min="5136" max="5138" width="0" style="218" hidden="1" customWidth="1"/>
    <col min="5139" max="5139" width="16.42578125" style="218" customWidth="1"/>
    <col min="5140" max="5140" width="17" style="218" customWidth="1"/>
    <col min="5141" max="5143" width="0" style="218" hidden="1" customWidth="1"/>
    <col min="5144" max="5144" width="16.42578125" style="218" customWidth="1"/>
    <col min="5145" max="5145" width="16.140625" style="218" customWidth="1"/>
    <col min="5146" max="5146" width="16" style="218" customWidth="1"/>
    <col min="5147" max="5147" width="16.28515625" style="218" customWidth="1"/>
    <col min="5148" max="5148" width="14.5703125" style="218" customWidth="1"/>
    <col min="5149" max="5149" width="15.85546875" style="218" customWidth="1"/>
    <col min="5150" max="5150" width="15.140625" style="218" customWidth="1"/>
    <col min="5151" max="5151" width="16" style="218" customWidth="1"/>
    <col min="5152" max="5152" width="16.5703125" style="218" customWidth="1"/>
    <col min="5153" max="5376" width="9.140625" style="218"/>
    <col min="5377" max="5377" width="8.28515625" style="218" customWidth="1"/>
    <col min="5378" max="5378" width="26.140625" style="218" customWidth="1"/>
    <col min="5379" max="5381" width="11.28515625" style="218" customWidth="1"/>
    <col min="5382" max="5382" width="10.28515625" style="218" customWidth="1"/>
    <col min="5383" max="5383" width="15.5703125" style="218" customWidth="1"/>
    <col min="5384" max="5384" width="16" style="218" customWidth="1"/>
    <col min="5385" max="5387" width="0" style="218" hidden="1" customWidth="1"/>
    <col min="5388" max="5388" width="17.140625" style="218" customWidth="1"/>
    <col min="5389" max="5389" width="16.85546875" style="218" customWidth="1"/>
    <col min="5390" max="5390" width="16.5703125" style="218" customWidth="1"/>
    <col min="5391" max="5391" width="16.28515625" style="218" customWidth="1"/>
    <col min="5392" max="5394" width="0" style="218" hidden="1" customWidth="1"/>
    <col min="5395" max="5395" width="16.42578125" style="218" customWidth="1"/>
    <col min="5396" max="5396" width="17" style="218" customWidth="1"/>
    <col min="5397" max="5399" width="0" style="218" hidden="1" customWidth="1"/>
    <col min="5400" max="5400" width="16.42578125" style="218" customWidth="1"/>
    <col min="5401" max="5401" width="16.140625" style="218" customWidth="1"/>
    <col min="5402" max="5402" width="16" style="218" customWidth="1"/>
    <col min="5403" max="5403" width="16.28515625" style="218" customWidth="1"/>
    <col min="5404" max="5404" width="14.5703125" style="218" customWidth="1"/>
    <col min="5405" max="5405" width="15.85546875" style="218" customWidth="1"/>
    <col min="5406" max="5406" width="15.140625" style="218" customWidth="1"/>
    <col min="5407" max="5407" width="16" style="218" customWidth="1"/>
    <col min="5408" max="5408" width="16.5703125" style="218" customWidth="1"/>
    <col min="5409" max="5632" width="9.140625" style="218"/>
    <col min="5633" max="5633" width="8.28515625" style="218" customWidth="1"/>
    <col min="5634" max="5634" width="26.140625" style="218" customWidth="1"/>
    <col min="5635" max="5637" width="11.28515625" style="218" customWidth="1"/>
    <col min="5638" max="5638" width="10.28515625" style="218" customWidth="1"/>
    <col min="5639" max="5639" width="15.5703125" style="218" customWidth="1"/>
    <col min="5640" max="5640" width="16" style="218" customWidth="1"/>
    <col min="5641" max="5643" width="0" style="218" hidden="1" customWidth="1"/>
    <col min="5644" max="5644" width="17.140625" style="218" customWidth="1"/>
    <col min="5645" max="5645" width="16.85546875" style="218" customWidth="1"/>
    <col min="5646" max="5646" width="16.5703125" style="218" customWidth="1"/>
    <col min="5647" max="5647" width="16.28515625" style="218" customWidth="1"/>
    <col min="5648" max="5650" width="0" style="218" hidden="1" customWidth="1"/>
    <col min="5651" max="5651" width="16.42578125" style="218" customWidth="1"/>
    <col min="5652" max="5652" width="17" style="218" customWidth="1"/>
    <col min="5653" max="5655" width="0" style="218" hidden="1" customWidth="1"/>
    <col min="5656" max="5656" width="16.42578125" style="218" customWidth="1"/>
    <col min="5657" max="5657" width="16.140625" style="218" customWidth="1"/>
    <col min="5658" max="5658" width="16" style="218" customWidth="1"/>
    <col min="5659" max="5659" width="16.28515625" style="218" customWidth="1"/>
    <col min="5660" max="5660" width="14.5703125" style="218" customWidth="1"/>
    <col min="5661" max="5661" width="15.85546875" style="218" customWidth="1"/>
    <col min="5662" max="5662" width="15.140625" style="218" customWidth="1"/>
    <col min="5663" max="5663" width="16" style="218" customWidth="1"/>
    <col min="5664" max="5664" width="16.5703125" style="218" customWidth="1"/>
    <col min="5665" max="5888" width="9.140625" style="218"/>
    <col min="5889" max="5889" width="8.28515625" style="218" customWidth="1"/>
    <col min="5890" max="5890" width="26.140625" style="218" customWidth="1"/>
    <col min="5891" max="5893" width="11.28515625" style="218" customWidth="1"/>
    <col min="5894" max="5894" width="10.28515625" style="218" customWidth="1"/>
    <col min="5895" max="5895" width="15.5703125" style="218" customWidth="1"/>
    <col min="5896" max="5896" width="16" style="218" customWidth="1"/>
    <col min="5897" max="5899" width="0" style="218" hidden="1" customWidth="1"/>
    <col min="5900" max="5900" width="17.140625" style="218" customWidth="1"/>
    <col min="5901" max="5901" width="16.85546875" style="218" customWidth="1"/>
    <col min="5902" max="5902" width="16.5703125" style="218" customWidth="1"/>
    <col min="5903" max="5903" width="16.28515625" style="218" customWidth="1"/>
    <col min="5904" max="5906" width="0" style="218" hidden="1" customWidth="1"/>
    <col min="5907" max="5907" width="16.42578125" style="218" customWidth="1"/>
    <col min="5908" max="5908" width="17" style="218" customWidth="1"/>
    <col min="5909" max="5911" width="0" style="218" hidden="1" customWidth="1"/>
    <col min="5912" max="5912" width="16.42578125" style="218" customWidth="1"/>
    <col min="5913" max="5913" width="16.140625" style="218" customWidth="1"/>
    <col min="5914" max="5914" width="16" style="218" customWidth="1"/>
    <col min="5915" max="5915" width="16.28515625" style="218" customWidth="1"/>
    <col min="5916" max="5916" width="14.5703125" style="218" customWidth="1"/>
    <col min="5917" max="5917" width="15.85546875" style="218" customWidth="1"/>
    <col min="5918" max="5918" width="15.140625" style="218" customWidth="1"/>
    <col min="5919" max="5919" width="16" style="218" customWidth="1"/>
    <col min="5920" max="5920" width="16.5703125" style="218" customWidth="1"/>
    <col min="5921" max="6144" width="9.140625" style="218"/>
    <col min="6145" max="6145" width="8.28515625" style="218" customWidth="1"/>
    <col min="6146" max="6146" width="26.140625" style="218" customWidth="1"/>
    <col min="6147" max="6149" width="11.28515625" style="218" customWidth="1"/>
    <col min="6150" max="6150" width="10.28515625" style="218" customWidth="1"/>
    <col min="6151" max="6151" width="15.5703125" style="218" customWidth="1"/>
    <col min="6152" max="6152" width="16" style="218" customWidth="1"/>
    <col min="6153" max="6155" width="0" style="218" hidden="1" customWidth="1"/>
    <col min="6156" max="6156" width="17.140625" style="218" customWidth="1"/>
    <col min="6157" max="6157" width="16.85546875" style="218" customWidth="1"/>
    <col min="6158" max="6158" width="16.5703125" style="218" customWidth="1"/>
    <col min="6159" max="6159" width="16.28515625" style="218" customWidth="1"/>
    <col min="6160" max="6162" width="0" style="218" hidden="1" customWidth="1"/>
    <col min="6163" max="6163" width="16.42578125" style="218" customWidth="1"/>
    <col min="6164" max="6164" width="17" style="218" customWidth="1"/>
    <col min="6165" max="6167" width="0" style="218" hidden="1" customWidth="1"/>
    <col min="6168" max="6168" width="16.42578125" style="218" customWidth="1"/>
    <col min="6169" max="6169" width="16.140625" style="218" customWidth="1"/>
    <col min="6170" max="6170" width="16" style="218" customWidth="1"/>
    <col min="6171" max="6171" width="16.28515625" style="218" customWidth="1"/>
    <col min="6172" max="6172" width="14.5703125" style="218" customWidth="1"/>
    <col min="6173" max="6173" width="15.85546875" style="218" customWidth="1"/>
    <col min="6174" max="6174" width="15.140625" style="218" customWidth="1"/>
    <col min="6175" max="6175" width="16" style="218" customWidth="1"/>
    <col min="6176" max="6176" width="16.5703125" style="218" customWidth="1"/>
    <col min="6177" max="6400" width="9.140625" style="218"/>
    <col min="6401" max="6401" width="8.28515625" style="218" customWidth="1"/>
    <col min="6402" max="6402" width="26.140625" style="218" customWidth="1"/>
    <col min="6403" max="6405" width="11.28515625" style="218" customWidth="1"/>
    <col min="6406" max="6406" width="10.28515625" style="218" customWidth="1"/>
    <col min="6407" max="6407" width="15.5703125" style="218" customWidth="1"/>
    <col min="6408" max="6408" width="16" style="218" customWidth="1"/>
    <col min="6409" max="6411" width="0" style="218" hidden="1" customWidth="1"/>
    <col min="6412" max="6412" width="17.140625" style="218" customWidth="1"/>
    <col min="6413" max="6413" width="16.85546875" style="218" customWidth="1"/>
    <col min="6414" max="6414" width="16.5703125" style="218" customWidth="1"/>
    <col min="6415" max="6415" width="16.28515625" style="218" customWidth="1"/>
    <col min="6416" max="6418" width="0" style="218" hidden="1" customWidth="1"/>
    <col min="6419" max="6419" width="16.42578125" style="218" customWidth="1"/>
    <col min="6420" max="6420" width="17" style="218" customWidth="1"/>
    <col min="6421" max="6423" width="0" style="218" hidden="1" customWidth="1"/>
    <col min="6424" max="6424" width="16.42578125" style="218" customWidth="1"/>
    <col min="6425" max="6425" width="16.140625" style="218" customWidth="1"/>
    <col min="6426" max="6426" width="16" style="218" customWidth="1"/>
    <col min="6427" max="6427" width="16.28515625" style="218" customWidth="1"/>
    <col min="6428" max="6428" width="14.5703125" style="218" customWidth="1"/>
    <col min="6429" max="6429" width="15.85546875" style="218" customWidth="1"/>
    <col min="6430" max="6430" width="15.140625" style="218" customWidth="1"/>
    <col min="6431" max="6431" width="16" style="218" customWidth="1"/>
    <col min="6432" max="6432" width="16.5703125" style="218" customWidth="1"/>
    <col min="6433" max="6656" width="9.140625" style="218"/>
    <col min="6657" max="6657" width="8.28515625" style="218" customWidth="1"/>
    <col min="6658" max="6658" width="26.140625" style="218" customWidth="1"/>
    <col min="6659" max="6661" width="11.28515625" style="218" customWidth="1"/>
    <col min="6662" max="6662" width="10.28515625" style="218" customWidth="1"/>
    <col min="6663" max="6663" width="15.5703125" style="218" customWidth="1"/>
    <col min="6664" max="6664" width="16" style="218" customWidth="1"/>
    <col min="6665" max="6667" width="0" style="218" hidden="1" customWidth="1"/>
    <col min="6668" max="6668" width="17.140625" style="218" customWidth="1"/>
    <col min="6669" max="6669" width="16.85546875" style="218" customWidth="1"/>
    <col min="6670" max="6670" width="16.5703125" style="218" customWidth="1"/>
    <col min="6671" max="6671" width="16.28515625" style="218" customWidth="1"/>
    <col min="6672" max="6674" width="0" style="218" hidden="1" customWidth="1"/>
    <col min="6675" max="6675" width="16.42578125" style="218" customWidth="1"/>
    <col min="6676" max="6676" width="17" style="218" customWidth="1"/>
    <col min="6677" max="6679" width="0" style="218" hidden="1" customWidth="1"/>
    <col min="6680" max="6680" width="16.42578125" style="218" customWidth="1"/>
    <col min="6681" max="6681" width="16.140625" style="218" customWidth="1"/>
    <col min="6682" max="6682" width="16" style="218" customWidth="1"/>
    <col min="6683" max="6683" width="16.28515625" style="218" customWidth="1"/>
    <col min="6684" max="6684" width="14.5703125" style="218" customWidth="1"/>
    <col min="6685" max="6685" width="15.85546875" style="218" customWidth="1"/>
    <col min="6686" max="6686" width="15.140625" style="218" customWidth="1"/>
    <col min="6687" max="6687" width="16" style="218" customWidth="1"/>
    <col min="6688" max="6688" width="16.5703125" style="218" customWidth="1"/>
    <col min="6689" max="6912" width="9.140625" style="218"/>
    <col min="6913" max="6913" width="8.28515625" style="218" customWidth="1"/>
    <col min="6914" max="6914" width="26.140625" style="218" customWidth="1"/>
    <col min="6915" max="6917" width="11.28515625" style="218" customWidth="1"/>
    <col min="6918" max="6918" width="10.28515625" style="218" customWidth="1"/>
    <col min="6919" max="6919" width="15.5703125" style="218" customWidth="1"/>
    <col min="6920" max="6920" width="16" style="218" customWidth="1"/>
    <col min="6921" max="6923" width="0" style="218" hidden="1" customWidth="1"/>
    <col min="6924" max="6924" width="17.140625" style="218" customWidth="1"/>
    <col min="6925" max="6925" width="16.85546875" style="218" customWidth="1"/>
    <col min="6926" max="6926" width="16.5703125" style="218" customWidth="1"/>
    <col min="6927" max="6927" width="16.28515625" style="218" customWidth="1"/>
    <col min="6928" max="6930" width="0" style="218" hidden="1" customWidth="1"/>
    <col min="6931" max="6931" width="16.42578125" style="218" customWidth="1"/>
    <col min="6932" max="6932" width="17" style="218" customWidth="1"/>
    <col min="6933" max="6935" width="0" style="218" hidden="1" customWidth="1"/>
    <col min="6936" max="6936" width="16.42578125" style="218" customWidth="1"/>
    <col min="6937" max="6937" width="16.140625" style="218" customWidth="1"/>
    <col min="6938" max="6938" width="16" style="218" customWidth="1"/>
    <col min="6939" max="6939" width="16.28515625" style="218" customWidth="1"/>
    <col min="6940" max="6940" width="14.5703125" style="218" customWidth="1"/>
    <col min="6941" max="6941" width="15.85546875" style="218" customWidth="1"/>
    <col min="6942" max="6942" width="15.140625" style="218" customWidth="1"/>
    <col min="6943" max="6943" width="16" style="218" customWidth="1"/>
    <col min="6944" max="6944" width="16.5703125" style="218" customWidth="1"/>
    <col min="6945" max="7168" width="9.140625" style="218"/>
    <col min="7169" max="7169" width="8.28515625" style="218" customWidth="1"/>
    <col min="7170" max="7170" width="26.140625" style="218" customWidth="1"/>
    <col min="7171" max="7173" width="11.28515625" style="218" customWidth="1"/>
    <col min="7174" max="7174" width="10.28515625" style="218" customWidth="1"/>
    <col min="7175" max="7175" width="15.5703125" style="218" customWidth="1"/>
    <col min="7176" max="7176" width="16" style="218" customWidth="1"/>
    <col min="7177" max="7179" width="0" style="218" hidden="1" customWidth="1"/>
    <col min="7180" max="7180" width="17.140625" style="218" customWidth="1"/>
    <col min="7181" max="7181" width="16.85546875" style="218" customWidth="1"/>
    <col min="7182" max="7182" width="16.5703125" style="218" customWidth="1"/>
    <col min="7183" max="7183" width="16.28515625" style="218" customWidth="1"/>
    <col min="7184" max="7186" width="0" style="218" hidden="1" customWidth="1"/>
    <col min="7187" max="7187" width="16.42578125" style="218" customWidth="1"/>
    <col min="7188" max="7188" width="17" style="218" customWidth="1"/>
    <col min="7189" max="7191" width="0" style="218" hidden="1" customWidth="1"/>
    <col min="7192" max="7192" width="16.42578125" style="218" customWidth="1"/>
    <col min="7193" max="7193" width="16.140625" style="218" customWidth="1"/>
    <col min="7194" max="7194" width="16" style="218" customWidth="1"/>
    <col min="7195" max="7195" width="16.28515625" style="218" customWidth="1"/>
    <col min="7196" max="7196" width="14.5703125" style="218" customWidth="1"/>
    <col min="7197" max="7197" width="15.85546875" style="218" customWidth="1"/>
    <col min="7198" max="7198" width="15.140625" style="218" customWidth="1"/>
    <col min="7199" max="7199" width="16" style="218" customWidth="1"/>
    <col min="7200" max="7200" width="16.5703125" style="218" customWidth="1"/>
    <col min="7201" max="7424" width="9.140625" style="218"/>
    <col min="7425" max="7425" width="8.28515625" style="218" customWidth="1"/>
    <col min="7426" max="7426" width="26.140625" style="218" customWidth="1"/>
    <col min="7427" max="7429" width="11.28515625" style="218" customWidth="1"/>
    <col min="7430" max="7430" width="10.28515625" style="218" customWidth="1"/>
    <col min="7431" max="7431" width="15.5703125" style="218" customWidth="1"/>
    <col min="7432" max="7432" width="16" style="218" customWidth="1"/>
    <col min="7433" max="7435" width="0" style="218" hidden="1" customWidth="1"/>
    <col min="7436" max="7436" width="17.140625" style="218" customWidth="1"/>
    <col min="7437" max="7437" width="16.85546875" style="218" customWidth="1"/>
    <col min="7438" max="7438" width="16.5703125" style="218" customWidth="1"/>
    <col min="7439" max="7439" width="16.28515625" style="218" customWidth="1"/>
    <col min="7440" max="7442" width="0" style="218" hidden="1" customWidth="1"/>
    <col min="7443" max="7443" width="16.42578125" style="218" customWidth="1"/>
    <col min="7444" max="7444" width="17" style="218" customWidth="1"/>
    <col min="7445" max="7447" width="0" style="218" hidden="1" customWidth="1"/>
    <col min="7448" max="7448" width="16.42578125" style="218" customWidth="1"/>
    <col min="7449" max="7449" width="16.140625" style="218" customWidth="1"/>
    <col min="7450" max="7450" width="16" style="218" customWidth="1"/>
    <col min="7451" max="7451" width="16.28515625" style="218" customWidth="1"/>
    <col min="7452" max="7452" width="14.5703125" style="218" customWidth="1"/>
    <col min="7453" max="7453" width="15.85546875" style="218" customWidth="1"/>
    <col min="7454" max="7454" width="15.140625" style="218" customWidth="1"/>
    <col min="7455" max="7455" width="16" style="218" customWidth="1"/>
    <col min="7456" max="7456" width="16.5703125" style="218" customWidth="1"/>
    <col min="7457" max="7680" width="9.140625" style="218"/>
    <col min="7681" max="7681" width="8.28515625" style="218" customWidth="1"/>
    <col min="7682" max="7682" width="26.140625" style="218" customWidth="1"/>
    <col min="7683" max="7685" width="11.28515625" style="218" customWidth="1"/>
    <col min="7686" max="7686" width="10.28515625" style="218" customWidth="1"/>
    <col min="7687" max="7687" width="15.5703125" style="218" customWidth="1"/>
    <col min="7688" max="7688" width="16" style="218" customWidth="1"/>
    <col min="7689" max="7691" width="0" style="218" hidden="1" customWidth="1"/>
    <col min="7692" max="7692" width="17.140625" style="218" customWidth="1"/>
    <col min="7693" max="7693" width="16.85546875" style="218" customWidth="1"/>
    <col min="7694" max="7694" width="16.5703125" style="218" customWidth="1"/>
    <col min="7695" max="7695" width="16.28515625" style="218" customWidth="1"/>
    <col min="7696" max="7698" width="0" style="218" hidden="1" customWidth="1"/>
    <col min="7699" max="7699" width="16.42578125" style="218" customWidth="1"/>
    <col min="7700" max="7700" width="17" style="218" customWidth="1"/>
    <col min="7701" max="7703" width="0" style="218" hidden="1" customWidth="1"/>
    <col min="7704" max="7704" width="16.42578125" style="218" customWidth="1"/>
    <col min="7705" max="7705" width="16.140625" style="218" customWidth="1"/>
    <col min="7706" max="7706" width="16" style="218" customWidth="1"/>
    <col min="7707" max="7707" width="16.28515625" style="218" customWidth="1"/>
    <col min="7708" max="7708" width="14.5703125" style="218" customWidth="1"/>
    <col min="7709" max="7709" width="15.85546875" style="218" customWidth="1"/>
    <col min="7710" max="7710" width="15.140625" style="218" customWidth="1"/>
    <col min="7711" max="7711" width="16" style="218" customWidth="1"/>
    <col min="7712" max="7712" width="16.5703125" style="218" customWidth="1"/>
    <col min="7713" max="7936" width="9.140625" style="218"/>
    <col min="7937" max="7937" width="8.28515625" style="218" customWidth="1"/>
    <col min="7938" max="7938" width="26.140625" style="218" customWidth="1"/>
    <col min="7939" max="7941" width="11.28515625" style="218" customWidth="1"/>
    <col min="7942" max="7942" width="10.28515625" style="218" customWidth="1"/>
    <col min="7943" max="7943" width="15.5703125" style="218" customWidth="1"/>
    <col min="7944" max="7944" width="16" style="218" customWidth="1"/>
    <col min="7945" max="7947" width="0" style="218" hidden="1" customWidth="1"/>
    <col min="7948" max="7948" width="17.140625" style="218" customWidth="1"/>
    <col min="7949" max="7949" width="16.85546875" style="218" customWidth="1"/>
    <col min="7950" max="7950" width="16.5703125" style="218" customWidth="1"/>
    <col min="7951" max="7951" width="16.28515625" style="218" customWidth="1"/>
    <col min="7952" max="7954" width="0" style="218" hidden="1" customWidth="1"/>
    <col min="7955" max="7955" width="16.42578125" style="218" customWidth="1"/>
    <col min="7956" max="7956" width="17" style="218" customWidth="1"/>
    <col min="7957" max="7959" width="0" style="218" hidden="1" customWidth="1"/>
    <col min="7960" max="7960" width="16.42578125" style="218" customWidth="1"/>
    <col min="7961" max="7961" width="16.140625" style="218" customWidth="1"/>
    <col min="7962" max="7962" width="16" style="218" customWidth="1"/>
    <col min="7963" max="7963" width="16.28515625" style="218" customWidth="1"/>
    <col min="7964" max="7964" width="14.5703125" style="218" customWidth="1"/>
    <col min="7965" max="7965" width="15.85546875" style="218" customWidth="1"/>
    <col min="7966" max="7966" width="15.140625" style="218" customWidth="1"/>
    <col min="7967" max="7967" width="16" style="218" customWidth="1"/>
    <col min="7968" max="7968" width="16.5703125" style="218" customWidth="1"/>
    <col min="7969" max="8192" width="9.140625" style="218"/>
    <col min="8193" max="8193" width="8.28515625" style="218" customWidth="1"/>
    <col min="8194" max="8194" width="26.140625" style="218" customWidth="1"/>
    <col min="8195" max="8197" width="11.28515625" style="218" customWidth="1"/>
    <col min="8198" max="8198" width="10.28515625" style="218" customWidth="1"/>
    <col min="8199" max="8199" width="15.5703125" style="218" customWidth="1"/>
    <col min="8200" max="8200" width="16" style="218" customWidth="1"/>
    <col min="8201" max="8203" width="0" style="218" hidden="1" customWidth="1"/>
    <col min="8204" max="8204" width="17.140625" style="218" customWidth="1"/>
    <col min="8205" max="8205" width="16.85546875" style="218" customWidth="1"/>
    <col min="8206" max="8206" width="16.5703125" style="218" customWidth="1"/>
    <col min="8207" max="8207" width="16.28515625" style="218" customWidth="1"/>
    <col min="8208" max="8210" width="0" style="218" hidden="1" customWidth="1"/>
    <col min="8211" max="8211" width="16.42578125" style="218" customWidth="1"/>
    <col min="8212" max="8212" width="17" style="218" customWidth="1"/>
    <col min="8213" max="8215" width="0" style="218" hidden="1" customWidth="1"/>
    <col min="8216" max="8216" width="16.42578125" style="218" customWidth="1"/>
    <col min="8217" max="8217" width="16.140625" style="218" customWidth="1"/>
    <col min="8218" max="8218" width="16" style="218" customWidth="1"/>
    <col min="8219" max="8219" width="16.28515625" style="218" customWidth="1"/>
    <col min="8220" max="8220" width="14.5703125" style="218" customWidth="1"/>
    <col min="8221" max="8221" width="15.85546875" style="218" customWidth="1"/>
    <col min="8222" max="8222" width="15.140625" style="218" customWidth="1"/>
    <col min="8223" max="8223" width="16" style="218" customWidth="1"/>
    <col min="8224" max="8224" width="16.5703125" style="218" customWidth="1"/>
    <col min="8225" max="8448" width="9.140625" style="218"/>
    <col min="8449" max="8449" width="8.28515625" style="218" customWidth="1"/>
    <col min="8450" max="8450" width="26.140625" style="218" customWidth="1"/>
    <col min="8451" max="8453" width="11.28515625" style="218" customWidth="1"/>
    <col min="8454" max="8454" width="10.28515625" style="218" customWidth="1"/>
    <col min="8455" max="8455" width="15.5703125" style="218" customWidth="1"/>
    <col min="8456" max="8456" width="16" style="218" customWidth="1"/>
    <col min="8457" max="8459" width="0" style="218" hidden="1" customWidth="1"/>
    <col min="8460" max="8460" width="17.140625" style="218" customWidth="1"/>
    <col min="8461" max="8461" width="16.85546875" style="218" customWidth="1"/>
    <col min="8462" max="8462" width="16.5703125" style="218" customWidth="1"/>
    <col min="8463" max="8463" width="16.28515625" style="218" customWidth="1"/>
    <col min="8464" max="8466" width="0" style="218" hidden="1" customWidth="1"/>
    <col min="8467" max="8467" width="16.42578125" style="218" customWidth="1"/>
    <col min="8468" max="8468" width="17" style="218" customWidth="1"/>
    <col min="8469" max="8471" width="0" style="218" hidden="1" customWidth="1"/>
    <col min="8472" max="8472" width="16.42578125" style="218" customWidth="1"/>
    <col min="8473" max="8473" width="16.140625" style="218" customWidth="1"/>
    <col min="8474" max="8474" width="16" style="218" customWidth="1"/>
    <col min="8475" max="8475" width="16.28515625" style="218" customWidth="1"/>
    <col min="8476" max="8476" width="14.5703125" style="218" customWidth="1"/>
    <col min="8477" max="8477" width="15.85546875" style="218" customWidth="1"/>
    <col min="8478" max="8478" width="15.140625" style="218" customWidth="1"/>
    <col min="8479" max="8479" width="16" style="218" customWidth="1"/>
    <col min="8480" max="8480" width="16.5703125" style="218" customWidth="1"/>
    <col min="8481" max="8704" width="9.140625" style="218"/>
    <col min="8705" max="8705" width="8.28515625" style="218" customWidth="1"/>
    <col min="8706" max="8706" width="26.140625" style="218" customWidth="1"/>
    <col min="8707" max="8709" width="11.28515625" style="218" customWidth="1"/>
    <col min="8710" max="8710" width="10.28515625" style="218" customWidth="1"/>
    <col min="8711" max="8711" width="15.5703125" style="218" customWidth="1"/>
    <col min="8712" max="8712" width="16" style="218" customWidth="1"/>
    <col min="8713" max="8715" width="0" style="218" hidden="1" customWidth="1"/>
    <col min="8716" max="8716" width="17.140625" style="218" customWidth="1"/>
    <col min="8717" max="8717" width="16.85546875" style="218" customWidth="1"/>
    <col min="8718" max="8718" width="16.5703125" style="218" customWidth="1"/>
    <col min="8719" max="8719" width="16.28515625" style="218" customWidth="1"/>
    <col min="8720" max="8722" width="0" style="218" hidden="1" customWidth="1"/>
    <col min="8723" max="8723" width="16.42578125" style="218" customWidth="1"/>
    <col min="8724" max="8724" width="17" style="218" customWidth="1"/>
    <col min="8725" max="8727" width="0" style="218" hidden="1" customWidth="1"/>
    <col min="8728" max="8728" width="16.42578125" style="218" customWidth="1"/>
    <col min="8729" max="8729" width="16.140625" style="218" customWidth="1"/>
    <col min="8730" max="8730" width="16" style="218" customWidth="1"/>
    <col min="8731" max="8731" width="16.28515625" style="218" customWidth="1"/>
    <col min="8732" max="8732" width="14.5703125" style="218" customWidth="1"/>
    <col min="8733" max="8733" width="15.85546875" style="218" customWidth="1"/>
    <col min="8734" max="8734" width="15.140625" style="218" customWidth="1"/>
    <col min="8735" max="8735" width="16" style="218" customWidth="1"/>
    <col min="8736" max="8736" width="16.5703125" style="218" customWidth="1"/>
    <col min="8737" max="8960" width="9.140625" style="218"/>
    <col min="8961" max="8961" width="8.28515625" style="218" customWidth="1"/>
    <col min="8962" max="8962" width="26.140625" style="218" customWidth="1"/>
    <col min="8963" max="8965" width="11.28515625" style="218" customWidth="1"/>
    <col min="8966" max="8966" width="10.28515625" style="218" customWidth="1"/>
    <col min="8967" max="8967" width="15.5703125" style="218" customWidth="1"/>
    <col min="8968" max="8968" width="16" style="218" customWidth="1"/>
    <col min="8969" max="8971" width="0" style="218" hidden="1" customWidth="1"/>
    <col min="8972" max="8972" width="17.140625" style="218" customWidth="1"/>
    <col min="8973" max="8973" width="16.85546875" style="218" customWidth="1"/>
    <col min="8974" max="8974" width="16.5703125" style="218" customWidth="1"/>
    <col min="8975" max="8975" width="16.28515625" style="218" customWidth="1"/>
    <col min="8976" max="8978" width="0" style="218" hidden="1" customWidth="1"/>
    <col min="8979" max="8979" width="16.42578125" style="218" customWidth="1"/>
    <col min="8980" max="8980" width="17" style="218" customWidth="1"/>
    <col min="8981" max="8983" width="0" style="218" hidden="1" customWidth="1"/>
    <col min="8984" max="8984" width="16.42578125" style="218" customWidth="1"/>
    <col min="8985" max="8985" width="16.140625" style="218" customWidth="1"/>
    <col min="8986" max="8986" width="16" style="218" customWidth="1"/>
    <col min="8987" max="8987" width="16.28515625" style="218" customWidth="1"/>
    <col min="8988" max="8988" width="14.5703125" style="218" customWidth="1"/>
    <col min="8989" max="8989" width="15.85546875" style="218" customWidth="1"/>
    <col min="8990" max="8990" width="15.140625" style="218" customWidth="1"/>
    <col min="8991" max="8991" width="16" style="218" customWidth="1"/>
    <col min="8992" max="8992" width="16.5703125" style="218" customWidth="1"/>
    <col min="8993" max="9216" width="9.140625" style="218"/>
    <col min="9217" max="9217" width="8.28515625" style="218" customWidth="1"/>
    <col min="9218" max="9218" width="26.140625" style="218" customWidth="1"/>
    <col min="9219" max="9221" width="11.28515625" style="218" customWidth="1"/>
    <col min="9222" max="9222" width="10.28515625" style="218" customWidth="1"/>
    <col min="9223" max="9223" width="15.5703125" style="218" customWidth="1"/>
    <col min="9224" max="9224" width="16" style="218" customWidth="1"/>
    <col min="9225" max="9227" width="0" style="218" hidden="1" customWidth="1"/>
    <col min="9228" max="9228" width="17.140625" style="218" customWidth="1"/>
    <col min="9229" max="9229" width="16.85546875" style="218" customWidth="1"/>
    <col min="9230" max="9230" width="16.5703125" style="218" customWidth="1"/>
    <col min="9231" max="9231" width="16.28515625" style="218" customWidth="1"/>
    <col min="9232" max="9234" width="0" style="218" hidden="1" customWidth="1"/>
    <col min="9235" max="9235" width="16.42578125" style="218" customWidth="1"/>
    <col min="9236" max="9236" width="17" style="218" customWidth="1"/>
    <col min="9237" max="9239" width="0" style="218" hidden="1" customWidth="1"/>
    <col min="9240" max="9240" width="16.42578125" style="218" customWidth="1"/>
    <col min="9241" max="9241" width="16.140625" style="218" customWidth="1"/>
    <col min="9242" max="9242" width="16" style="218" customWidth="1"/>
    <col min="9243" max="9243" width="16.28515625" style="218" customWidth="1"/>
    <col min="9244" max="9244" width="14.5703125" style="218" customWidth="1"/>
    <col min="9245" max="9245" width="15.85546875" style="218" customWidth="1"/>
    <col min="9246" max="9246" width="15.140625" style="218" customWidth="1"/>
    <col min="9247" max="9247" width="16" style="218" customWidth="1"/>
    <col min="9248" max="9248" width="16.5703125" style="218" customWidth="1"/>
    <col min="9249" max="9472" width="9.140625" style="218"/>
    <col min="9473" max="9473" width="8.28515625" style="218" customWidth="1"/>
    <col min="9474" max="9474" width="26.140625" style="218" customWidth="1"/>
    <col min="9475" max="9477" width="11.28515625" style="218" customWidth="1"/>
    <col min="9478" max="9478" width="10.28515625" style="218" customWidth="1"/>
    <col min="9479" max="9479" width="15.5703125" style="218" customWidth="1"/>
    <col min="9480" max="9480" width="16" style="218" customWidth="1"/>
    <col min="9481" max="9483" width="0" style="218" hidden="1" customWidth="1"/>
    <col min="9484" max="9484" width="17.140625" style="218" customWidth="1"/>
    <col min="9485" max="9485" width="16.85546875" style="218" customWidth="1"/>
    <col min="9486" max="9486" width="16.5703125" style="218" customWidth="1"/>
    <col min="9487" max="9487" width="16.28515625" style="218" customWidth="1"/>
    <col min="9488" max="9490" width="0" style="218" hidden="1" customWidth="1"/>
    <col min="9491" max="9491" width="16.42578125" style="218" customWidth="1"/>
    <col min="9492" max="9492" width="17" style="218" customWidth="1"/>
    <col min="9493" max="9495" width="0" style="218" hidden="1" customWidth="1"/>
    <col min="9496" max="9496" width="16.42578125" style="218" customWidth="1"/>
    <col min="9497" max="9497" width="16.140625" style="218" customWidth="1"/>
    <col min="9498" max="9498" width="16" style="218" customWidth="1"/>
    <col min="9499" max="9499" width="16.28515625" style="218" customWidth="1"/>
    <col min="9500" max="9500" width="14.5703125" style="218" customWidth="1"/>
    <col min="9501" max="9501" width="15.85546875" style="218" customWidth="1"/>
    <col min="9502" max="9502" width="15.140625" style="218" customWidth="1"/>
    <col min="9503" max="9503" width="16" style="218" customWidth="1"/>
    <col min="9504" max="9504" width="16.5703125" style="218" customWidth="1"/>
    <col min="9505" max="9728" width="9.140625" style="218"/>
    <col min="9729" max="9729" width="8.28515625" style="218" customWidth="1"/>
    <col min="9730" max="9730" width="26.140625" style="218" customWidth="1"/>
    <col min="9731" max="9733" width="11.28515625" style="218" customWidth="1"/>
    <col min="9734" max="9734" width="10.28515625" style="218" customWidth="1"/>
    <col min="9735" max="9735" width="15.5703125" style="218" customWidth="1"/>
    <col min="9736" max="9736" width="16" style="218" customWidth="1"/>
    <col min="9737" max="9739" width="0" style="218" hidden="1" customWidth="1"/>
    <col min="9740" max="9740" width="17.140625" style="218" customWidth="1"/>
    <col min="9741" max="9741" width="16.85546875" style="218" customWidth="1"/>
    <col min="9742" max="9742" width="16.5703125" style="218" customWidth="1"/>
    <col min="9743" max="9743" width="16.28515625" style="218" customWidth="1"/>
    <col min="9744" max="9746" width="0" style="218" hidden="1" customWidth="1"/>
    <col min="9747" max="9747" width="16.42578125" style="218" customWidth="1"/>
    <col min="9748" max="9748" width="17" style="218" customWidth="1"/>
    <col min="9749" max="9751" width="0" style="218" hidden="1" customWidth="1"/>
    <col min="9752" max="9752" width="16.42578125" style="218" customWidth="1"/>
    <col min="9753" max="9753" width="16.140625" style="218" customWidth="1"/>
    <col min="9754" max="9754" width="16" style="218" customWidth="1"/>
    <col min="9755" max="9755" width="16.28515625" style="218" customWidth="1"/>
    <col min="9756" max="9756" width="14.5703125" style="218" customWidth="1"/>
    <col min="9757" max="9757" width="15.85546875" style="218" customWidth="1"/>
    <col min="9758" max="9758" width="15.140625" style="218" customWidth="1"/>
    <col min="9759" max="9759" width="16" style="218" customWidth="1"/>
    <col min="9760" max="9760" width="16.5703125" style="218" customWidth="1"/>
    <col min="9761" max="9984" width="9.140625" style="218"/>
    <col min="9985" max="9985" width="8.28515625" style="218" customWidth="1"/>
    <col min="9986" max="9986" width="26.140625" style="218" customWidth="1"/>
    <col min="9987" max="9989" width="11.28515625" style="218" customWidth="1"/>
    <col min="9990" max="9990" width="10.28515625" style="218" customWidth="1"/>
    <col min="9991" max="9991" width="15.5703125" style="218" customWidth="1"/>
    <col min="9992" max="9992" width="16" style="218" customWidth="1"/>
    <col min="9993" max="9995" width="0" style="218" hidden="1" customWidth="1"/>
    <col min="9996" max="9996" width="17.140625" style="218" customWidth="1"/>
    <col min="9997" max="9997" width="16.85546875" style="218" customWidth="1"/>
    <col min="9998" max="9998" width="16.5703125" style="218" customWidth="1"/>
    <col min="9999" max="9999" width="16.28515625" style="218" customWidth="1"/>
    <col min="10000" max="10002" width="0" style="218" hidden="1" customWidth="1"/>
    <col min="10003" max="10003" width="16.42578125" style="218" customWidth="1"/>
    <col min="10004" max="10004" width="17" style="218" customWidth="1"/>
    <col min="10005" max="10007" width="0" style="218" hidden="1" customWidth="1"/>
    <col min="10008" max="10008" width="16.42578125" style="218" customWidth="1"/>
    <col min="10009" max="10009" width="16.140625" style="218" customWidth="1"/>
    <col min="10010" max="10010" width="16" style="218" customWidth="1"/>
    <col min="10011" max="10011" width="16.28515625" style="218" customWidth="1"/>
    <col min="10012" max="10012" width="14.5703125" style="218" customWidth="1"/>
    <col min="10013" max="10013" width="15.85546875" style="218" customWidth="1"/>
    <col min="10014" max="10014" width="15.140625" style="218" customWidth="1"/>
    <col min="10015" max="10015" width="16" style="218" customWidth="1"/>
    <col min="10016" max="10016" width="16.5703125" style="218" customWidth="1"/>
    <col min="10017" max="10240" width="9.140625" style="218"/>
    <col min="10241" max="10241" width="8.28515625" style="218" customWidth="1"/>
    <col min="10242" max="10242" width="26.140625" style="218" customWidth="1"/>
    <col min="10243" max="10245" width="11.28515625" style="218" customWidth="1"/>
    <col min="10246" max="10246" width="10.28515625" style="218" customWidth="1"/>
    <col min="10247" max="10247" width="15.5703125" style="218" customWidth="1"/>
    <col min="10248" max="10248" width="16" style="218" customWidth="1"/>
    <col min="10249" max="10251" width="0" style="218" hidden="1" customWidth="1"/>
    <col min="10252" max="10252" width="17.140625" style="218" customWidth="1"/>
    <col min="10253" max="10253" width="16.85546875" style="218" customWidth="1"/>
    <col min="10254" max="10254" width="16.5703125" style="218" customWidth="1"/>
    <col min="10255" max="10255" width="16.28515625" style="218" customWidth="1"/>
    <col min="10256" max="10258" width="0" style="218" hidden="1" customWidth="1"/>
    <col min="10259" max="10259" width="16.42578125" style="218" customWidth="1"/>
    <col min="10260" max="10260" width="17" style="218" customWidth="1"/>
    <col min="10261" max="10263" width="0" style="218" hidden="1" customWidth="1"/>
    <col min="10264" max="10264" width="16.42578125" style="218" customWidth="1"/>
    <col min="10265" max="10265" width="16.140625" style="218" customWidth="1"/>
    <col min="10266" max="10266" width="16" style="218" customWidth="1"/>
    <col min="10267" max="10267" width="16.28515625" style="218" customWidth="1"/>
    <col min="10268" max="10268" width="14.5703125" style="218" customWidth="1"/>
    <col min="10269" max="10269" width="15.85546875" style="218" customWidth="1"/>
    <col min="10270" max="10270" width="15.140625" style="218" customWidth="1"/>
    <col min="10271" max="10271" width="16" style="218" customWidth="1"/>
    <col min="10272" max="10272" width="16.5703125" style="218" customWidth="1"/>
    <col min="10273" max="10496" width="9.140625" style="218"/>
    <col min="10497" max="10497" width="8.28515625" style="218" customWidth="1"/>
    <col min="10498" max="10498" width="26.140625" style="218" customWidth="1"/>
    <col min="10499" max="10501" width="11.28515625" style="218" customWidth="1"/>
    <col min="10502" max="10502" width="10.28515625" style="218" customWidth="1"/>
    <col min="10503" max="10503" width="15.5703125" style="218" customWidth="1"/>
    <col min="10504" max="10504" width="16" style="218" customWidth="1"/>
    <col min="10505" max="10507" width="0" style="218" hidden="1" customWidth="1"/>
    <col min="10508" max="10508" width="17.140625" style="218" customWidth="1"/>
    <col min="10509" max="10509" width="16.85546875" style="218" customWidth="1"/>
    <col min="10510" max="10510" width="16.5703125" style="218" customWidth="1"/>
    <col min="10511" max="10511" width="16.28515625" style="218" customWidth="1"/>
    <col min="10512" max="10514" width="0" style="218" hidden="1" customWidth="1"/>
    <col min="10515" max="10515" width="16.42578125" style="218" customWidth="1"/>
    <col min="10516" max="10516" width="17" style="218" customWidth="1"/>
    <col min="10517" max="10519" width="0" style="218" hidden="1" customWidth="1"/>
    <col min="10520" max="10520" width="16.42578125" style="218" customWidth="1"/>
    <col min="10521" max="10521" width="16.140625" style="218" customWidth="1"/>
    <col min="10522" max="10522" width="16" style="218" customWidth="1"/>
    <col min="10523" max="10523" width="16.28515625" style="218" customWidth="1"/>
    <col min="10524" max="10524" width="14.5703125" style="218" customWidth="1"/>
    <col min="10525" max="10525" width="15.85546875" style="218" customWidth="1"/>
    <col min="10526" max="10526" width="15.140625" style="218" customWidth="1"/>
    <col min="10527" max="10527" width="16" style="218" customWidth="1"/>
    <col min="10528" max="10528" width="16.5703125" style="218" customWidth="1"/>
    <col min="10529" max="10752" width="9.140625" style="218"/>
    <col min="10753" max="10753" width="8.28515625" style="218" customWidth="1"/>
    <col min="10754" max="10754" width="26.140625" style="218" customWidth="1"/>
    <col min="10755" max="10757" width="11.28515625" style="218" customWidth="1"/>
    <col min="10758" max="10758" width="10.28515625" style="218" customWidth="1"/>
    <col min="10759" max="10759" width="15.5703125" style="218" customWidth="1"/>
    <col min="10760" max="10760" width="16" style="218" customWidth="1"/>
    <col min="10761" max="10763" width="0" style="218" hidden="1" customWidth="1"/>
    <col min="10764" max="10764" width="17.140625" style="218" customWidth="1"/>
    <col min="10765" max="10765" width="16.85546875" style="218" customWidth="1"/>
    <col min="10766" max="10766" width="16.5703125" style="218" customWidth="1"/>
    <col min="10767" max="10767" width="16.28515625" style="218" customWidth="1"/>
    <col min="10768" max="10770" width="0" style="218" hidden="1" customWidth="1"/>
    <col min="10771" max="10771" width="16.42578125" style="218" customWidth="1"/>
    <col min="10772" max="10772" width="17" style="218" customWidth="1"/>
    <col min="10773" max="10775" width="0" style="218" hidden="1" customWidth="1"/>
    <col min="10776" max="10776" width="16.42578125" style="218" customWidth="1"/>
    <col min="10777" max="10777" width="16.140625" style="218" customWidth="1"/>
    <col min="10778" max="10778" width="16" style="218" customWidth="1"/>
    <col min="10779" max="10779" width="16.28515625" style="218" customWidth="1"/>
    <col min="10780" max="10780" width="14.5703125" style="218" customWidth="1"/>
    <col min="10781" max="10781" width="15.85546875" style="218" customWidth="1"/>
    <col min="10782" max="10782" width="15.140625" style="218" customWidth="1"/>
    <col min="10783" max="10783" width="16" style="218" customWidth="1"/>
    <col min="10784" max="10784" width="16.5703125" style="218" customWidth="1"/>
    <col min="10785" max="11008" width="9.140625" style="218"/>
    <col min="11009" max="11009" width="8.28515625" style="218" customWidth="1"/>
    <col min="11010" max="11010" width="26.140625" style="218" customWidth="1"/>
    <col min="11011" max="11013" width="11.28515625" style="218" customWidth="1"/>
    <col min="11014" max="11014" width="10.28515625" style="218" customWidth="1"/>
    <col min="11015" max="11015" width="15.5703125" style="218" customWidth="1"/>
    <col min="11016" max="11016" width="16" style="218" customWidth="1"/>
    <col min="11017" max="11019" width="0" style="218" hidden="1" customWidth="1"/>
    <col min="11020" max="11020" width="17.140625" style="218" customWidth="1"/>
    <col min="11021" max="11021" width="16.85546875" style="218" customWidth="1"/>
    <col min="11022" max="11022" width="16.5703125" style="218" customWidth="1"/>
    <col min="11023" max="11023" width="16.28515625" style="218" customWidth="1"/>
    <col min="11024" max="11026" width="0" style="218" hidden="1" customWidth="1"/>
    <col min="11027" max="11027" width="16.42578125" style="218" customWidth="1"/>
    <col min="11028" max="11028" width="17" style="218" customWidth="1"/>
    <col min="11029" max="11031" width="0" style="218" hidden="1" customWidth="1"/>
    <col min="11032" max="11032" width="16.42578125" style="218" customWidth="1"/>
    <col min="11033" max="11033" width="16.140625" style="218" customWidth="1"/>
    <col min="11034" max="11034" width="16" style="218" customWidth="1"/>
    <col min="11035" max="11035" width="16.28515625" style="218" customWidth="1"/>
    <col min="11036" max="11036" width="14.5703125" style="218" customWidth="1"/>
    <col min="11037" max="11037" width="15.85546875" style="218" customWidth="1"/>
    <col min="11038" max="11038" width="15.140625" style="218" customWidth="1"/>
    <col min="11039" max="11039" width="16" style="218" customWidth="1"/>
    <col min="11040" max="11040" width="16.5703125" style="218" customWidth="1"/>
    <col min="11041" max="11264" width="9.140625" style="218"/>
    <col min="11265" max="11265" width="8.28515625" style="218" customWidth="1"/>
    <col min="11266" max="11266" width="26.140625" style="218" customWidth="1"/>
    <col min="11267" max="11269" width="11.28515625" style="218" customWidth="1"/>
    <col min="11270" max="11270" width="10.28515625" style="218" customWidth="1"/>
    <col min="11271" max="11271" width="15.5703125" style="218" customWidth="1"/>
    <col min="11272" max="11272" width="16" style="218" customWidth="1"/>
    <col min="11273" max="11275" width="0" style="218" hidden="1" customWidth="1"/>
    <col min="11276" max="11276" width="17.140625" style="218" customWidth="1"/>
    <col min="11277" max="11277" width="16.85546875" style="218" customWidth="1"/>
    <col min="11278" max="11278" width="16.5703125" style="218" customWidth="1"/>
    <col min="11279" max="11279" width="16.28515625" style="218" customWidth="1"/>
    <col min="11280" max="11282" width="0" style="218" hidden="1" customWidth="1"/>
    <col min="11283" max="11283" width="16.42578125" style="218" customWidth="1"/>
    <col min="11284" max="11284" width="17" style="218" customWidth="1"/>
    <col min="11285" max="11287" width="0" style="218" hidden="1" customWidth="1"/>
    <col min="11288" max="11288" width="16.42578125" style="218" customWidth="1"/>
    <col min="11289" max="11289" width="16.140625" style="218" customWidth="1"/>
    <col min="11290" max="11290" width="16" style="218" customWidth="1"/>
    <col min="11291" max="11291" width="16.28515625" style="218" customWidth="1"/>
    <col min="11292" max="11292" width="14.5703125" style="218" customWidth="1"/>
    <col min="11293" max="11293" width="15.85546875" style="218" customWidth="1"/>
    <col min="11294" max="11294" width="15.140625" style="218" customWidth="1"/>
    <col min="11295" max="11295" width="16" style="218" customWidth="1"/>
    <col min="11296" max="11296" width="16.5703125" style="218" customWidth="1"/>
    <col min="11297" max="11520" width="9.140625" style="218"/>
    <col min="11521" max="11521" width="8.28515625" style="218" customWidth="1"/>
    <col min="11522" max="11522" width="26.140625" style="218" customWidth="1"/>
    <col min="11523" max="11525" width="11.28515625" style="218" customWidth="1"/>
    <col min="11526" max="11526" width="10.28515625" style="218" customWidth="1"/>
    <col min="11527" max="11527" width="15.5703125" style="218" customWidth="1"/>
    <col min="11528" max="11528" width="16" style="218" customWidth="1"/>
    <col min="11529" max="11531" width="0" style="218" hidden="1" customWidth="1"/>
    <col min="11532" max="11532" width="17.140625" style="218" customWidth="1"/>
    <col min="11533" max="11533" width="16.85546875" style="218" customWidth="1"/>
    <col min="11534" max="11534" width="16.5703125" style="218" customWidth="1"/>
    <col min="11535" max="11535" width="16.28515625" style="218" customWidth="1"/>
    <col min="11536" max="11538" width="0" style="218" hidden="1" customWidth="1"/>
    <col min="11539" max="11539" width="16.42578125" style="218" customWidth="1"/>
    <col min="11540" max="11540" width="17" style="218" customWidth="1"/>
    <col min="11541" max="11543" width="0" style="218" hidden="1" customWidth="1"/>
    <col min="11544" max="11544" width="16.42578125" style="218" customWidth="1"/>
    <col min="11545" max="11545" width="16.140625" style="218" customWidth="1"/>
    <col min="11546" max="11546" width="16" style="218" customWidth="1"/>
    <col min="11547" max="11547" width="16.28515625" style="218" customWidth="1"/>
    <col min="11548" max="11548" width="14.5703125" style="218" customWidth="1"/>
    <col min="11549" max="11549" width="15.85546875" style="218" customWidth="1"/>
    <col min="11550" max="11550" width="15.140625" style="218" customWidth="1"/>
    <col min="11551" max="11551" width="16" style="218" customWidth="1"/>
    <col min="11552" max="11552" width="16.5703125" style="218" customWidth="1"/>
    <col min="11553" max="11776" width="9.140625" style="218"/>
    <col min="11777" max="11777" width="8.28515625" style="218" customWidth="1"/>
    <col min="11778" max="11778" width="26.140625" style="218" customWidth="1"/>
    <col min="11779" max="11781" width="11.28515625" style="218" customWidth="1"/>
    <col min="11782" max="11782" width="10.28515625" style="218" customWidth="1"/>
    <col min="11783" max="11783" width="15.5703125" style="218" customWidth="1"/>
    <col min="11784" max="11784" width="16" style="218" customWidth="1"/>
    <col min="11785" max="11787" width="0" style="218" hidden="1" customWidth="1"/>
    <col min="11788" max="11788" width="17.140625" style="218" customWidth="1"/>
    <col min="11789" max="11789" width="16.85546875" style="218" customWidth="1"/>
    <col min="11790" max="11790" width="16.5703125" style="218" customWidth="1"/>
    <col min="11791" max="11791" width="16.28515625" style="218" customWidth="1"/>
    <col min="11792" max="11794" width="0" style="218" hidden="1" customWidth="1"/>
    <col min="11795" max="11795" width="16.42578125" style="218" customWidth="1"/>
    <col min="11796" max="11796" width="17" style="218" customWidth="1"/>
    <col min="11797" max="11799" width="0" style="218" hidden="1" customWidth="1"/>
    <col min="11800" max="11800" width="16.42578125" style="218" customWidth="1"/>
    <col min="11801" max="11801" width="16.140625" style="218" customWidth="1"/>
    <col min="11802" max="11802" width="16" style="218" customWidth="1"/>
    <col min="11803" max="11803" width="16.28515625" style="218" customWidth="1"/>
    <col min="11804" max="11804" width="14.5703125" style="218" customWidth="1"/>
    <col min="11805" max="11805" width="15.85546875" style="218" customWidth="1"/>
    <col min="11806" max="11806" width="15.140625" style="218" customWidth="1"/>
    <col min="11807" max="11807" width="16" style="218" customWidth="1"/>
    <col min="11808" max="11808" width="16.5703125" style="218" customWidth="1"/>
    <col min="11809" max="12032" width="9.140625" style="218"/>
    <col min="12033" max="12033" width="8.28515625" style="218" customWidth="1"/>
    <col min="12034" max="12034" width="26.140625" style="218" customWidth="1"/>
    <col min="12035" max="12037" width="11.28515625" style="218" customWidth="1"/>
    <col min="12038" max="12038" width="10.28515625" style="218" customWidth="1"/>
    <col min="12039" max="12039" width="15.5703125" style="218" customWidth="1"/>
    <col min="12040" max="12040" width="16" style="218" customWidth="1"/>
    <col min="12041" max="12043" width="0" style="218" hidden="1" customWidth="1"/>
    <col min="12044" max="12044" width="17.140625" style="218" customWidth="1"/>
    <col min="12045" max="12045" width="16.85546875" style="218" customWidth="1"/>
    <col min="12046" max="12046" width="16.5703125" style="218" customWidth="1"/>
    <col min="12047" max="12047" width="16.28515625" style="218" customWidth="1"/>
    <col min="12048" max="12050" width="0" style="218" hidden="1" customWidth="1"/>
    <col min="12051" max="12051" width="16.42578125" style="218" customWidth="1"/>
    <col min="12052" max="12052" width="17" style="218" customWidth="1"/>
    <col min="12053" max="12055" width="0" style="218" hidden="1" customWidth="1"/>
    <col min="12056" max="12056" width="16.42578125" style="218" customWidth="1"/>
    <col min="12057" max="12057" width="16.140625" style="218" customWidth="1"/>
    <col min="12058" max="12058" width="16" style="218" customWidth="1"/>
    <col min="12059" max="12059" width="16.28515625" style="218" customWidth="1"/>
    <col min="12060" max="12060" width="14.5703125" style="218" customWidth="1"/>
    <col min="12061" max="12061" width="15.85546875" style="218" customWidth="1"/>
    <col min="12062" max="12062" width="15.140625" style="218" customWidth="1"/>
    <col min="12063" max="12063" width="16" style="218" customWidth="1"/>
    <col min="12064" max="12064" width="16.5703125" style="218" customWidth="1"/>
    <col min="12065" max="12288" width="9.140625" style="218"/>
    <col min="12289" max="12289" width="8.28515625" style="218" customWidth="1"/>
    <col min="12290" max="12290" width="26.140625" style="218" customWidth="1"/>
    <col min="12291" max="12293" width="11.28515625" style="218" customWidth="1"/>
    <col min="12294" max="12294" width="10.28515625" style="218" customWidth="1"/>
    <col min="12295" max="12295" width="15.5703125" style="218" customWidth="1"/>
    <col min="12296" max="12296" width="16" style="218" customWidth="1"/>
    <col min="12297" max="12299" width="0" style="218" hidden="1" customWidth="1"/>
    <col min="12300" max="12300" width="17.140625" style="218" customWidth="1"/>
    <col min="12301" max="12301" width="16.85546875" style="218" customWidth="1"/>
    <col min="12302" max="12302" width="16.5703125" style="218" customWidth="1"/>
    <col min="12303" max="12303" width="16.28515625" style="218" customWidth="1"/>
    <col min="12304" max="12306" width="0" style="218" hidden="1" customWidth="1"/>
    <col min="12307" max="12307" width="16.42578125" style="218" customWidth="1"/>
    <col min="12308" max="12308" width="17" style="218" customWidth="1"/>
    <col min="12309" max="12311" width="0" style="218" hidden="1" customWidth="1"/>
    <col min="12312" max="12312" width="16.42578125" style="218" customWidth="1"/>
    <col min="12313" max="12313" width="16.140625" style="218" customWidth="1"/>
    <col min="12314" max="12314" width="16" style="218" customWidth="1"/>
    <col min="12315" max="12315" width="16.28515625" style="218" customWidth="1"/>
    <col min="12316" max="12316" width="14.5703125" style="218" customWidth="1"/>
    <col min="12317" max="12317" width="15.85546875" style="218" customWidth="1"/>
    <col min="12318" max="12318" width="15.140625" style="218" customWidth="1"/>
    <col min="12319" max="12319" width="16" style="218" customWidth="1"/>
    <col min="12320" max="12320" width="16.5703125" style="218" customWidth="1"/>
    <col min="12321" max="12544" width="9.140625" style="218"/>
    <col min="12545" max="12545" width="8.28515625" style="218" customWidth="1"/>
    <col min="12546" max="12546" width="26.140625" style="218" customWidth="1"/>
    <col min="12547" max="12549" width="11.28515625" style="218" customWidth="1"/>
    <col min="12550" max="12550" width="10.28515625" style="218" customWidth="1"/>
    <col min="12551" max="12551" width="15.5703125" style="218" customWidth="1"/>
    <col min="12552" max="12552" width="16" style="218" customWidth="1"/>
    <col min="12553" max="12555" width="0" style="218" hidden="1" customWidth="1"/>
    <col min="12556" max="12556" width="17.140625" style="218" customWidth="1"/>
    <col min="12557" max="12557" width="16.85546875" style="218" customWidth="1"/>
    <col min="12558" max="12558" width="16.5703125" style="218" customWidth="1"/>
    <col min="12559" max="12559" width="16.28515625" style="218" customWidth="1"/>
    <col min="12560" max="12562" width="0" style="218" hidden="1" customWidth="1"/>
    <col min="12563" max="12563" width="16.42578125" style="218" customWidth="1"/>
    <col min="12564" max="12564" width="17" style="218" customWidth="1"/>
    <col min="12565" max="12567" width="0" style="218" hidden="1" customWidth="1"/>
    <col min="12568" max="12568" width="16.42578125" style="218" customWidth="1"/>
    <col min="12569" max="12569" width="16.140625" style="218" customWidth="1"/>
    <col min="12570" max="12570" width="16" style="218" customWidth="1"/>
    <col min="12571" max="12571" width="16.28515625" style="218" customWidth="1"/>
    <col min="12572" max="12572" width="14.5703125" style="218" customWidth="1"/>
    <col min="12573" max="12573" width="15.85546875" style="218" customWidth="1"/>
    <col min="12574" max="12574" width="15.140625" style="218" customWidth="1"/>
    <col min="12575" max="12575" width="16" style="218" customWidth="1"/>
    <col min="12576" max="12576" width="16.5703125" style="218" customWidth="1"/>
    <col min="12577" max="12800" width="9.140625" style="218"/>
    <col min="12801" max="12801" width="8.28515625" style="218" customWidth="1"/>
    <col min="12802" max="12802" width="26.140625" style="218" customWidth="1"/>
    <col min="12803" max="12805" width="11.28515625" style="218" customWidth="1"/>
    <col min="12806" max="12806" width="10.28515625" style="218" customWidth="1"/>
    <col min="12807" max="12807" width="15.5703125" style="218" customWidth="1"/>
    <col min="12808" max="12808" width="16" style="218" customWidth="1"/>
    <col min="12809" max="12811" width="0" style="218" hidden="1" customWidth="1"/>
    <col min="12812" max="12812" width="17.140625" style="218" customWidth="1"/>
    <col min="12813" max="12813" width="16.85546875" style="218" customWidth="1"/>
    <col min="12814" max="12814" width="16.5703125" style="218" customWidth="1"/>
    <col min="12815" max="12815" width="16.28515625" style="218" customWidth="1"/>
    <col min="12816" max="12818" width="0" style="218" hidden="1" customWidth="1"/>
    <col min="12819" max="12819" width="16.42578125" style="218" customWidth="1"/>
    <col min="12820" max="12820" width="17" style="218" customWidth="1"/>
    <col min="12821" max="12823" width="0" style="218" hidden="1" customWidth="1"/>
    <col min="12824" max="12824" width="16.42578125" style="218" customWidth="1"/>
    <col min="12825" max="12825" width="16.140625" style="218" customWidth="1"/>
    <col min="12826" max="12826" width="16" style="218" customWidth="1"/>
    <col min="12827" max="12827" width="16.28515625" style="218" customWidth="1"/>
    <col min="12828" max="12828" width="14.5703125" style="218" customWidth="1"/>
    <col min="12829" max="12829" width="15.85546875" style="218" customWidth="1"/>
    <col min="12830" max="12830" width="15.140625" style="218" customWidth="1"/>
    <col min="12831" max="12831" width="16" style="218" customWidth="1"/>
    <col min="12832" max="12832" width="16.5703125" style="218" customWidth="1"/>
    <col min="12833" max="13056" width="9.140625" style="218"/>
    <col min="13057" max="13057" width="8.28515625" style="218" customWidth="1"/>
    <col min="13058" max="13058" width="26.140625" style="218" customWidth="1"/>
    <col min="13059" max="13061" width="11.28515625" style="218" customWidth="1"/>
    <col min="13062" max="13062" width="10.28515625" style="218" customWidth="1"/>
    <col min="13063" max="13063" width="15.5703125" style="218" customWidth="1"/>
    <col min="13064" max="13064" width="16" style="218" customWidth="1"/>
    <col min="13065" max="13067" width="0" style="218" hidden="1" customWidth="1"/>
    <col min="13068" max="13068" width="17.140625" style="218" customWidth="1"/>
    <col min="13069" max="13069" width="16.85546875" style="218" customWidth="1"/>
    <col min="13070" max="13070" width="16.5703125" style="218" customWidth="1"/>
    <col min="13071" max="13071" width="16.28515625" style="218" customWidth="1"/>
    <col min="13072" max="13074" width="0" style="218" hidden="1" customWidth="1"/>
    <col min="13075" max="13075" width="16.42578125" style="218" customWidth="1"/>
    <col min="13076" max="13076" width="17" style="218" customWidth="1"/>
    <col min="13077" max="13079" width="0" style="218" hidden="1" customWidth="1"/>
    <col min="13080" max="13080" width="16.42578125" style="218" customWidth="1"/>
    <col min="13081" max="13081" width="16.140625" style="218" customWidth="1"/>
    <col min="13082" max="13082" width="16" style="218" customWidth="1"/>
    <col min="13083" max="13083" width="16.28515625" style="218" customWidth="1"/>
    <col min="13084" max="13084" width="14.5703125" style="218" customWidth="1"/>
    <col min="13085" max="13085" width="15.85546875" style="218" customWidth="1"/>
    <col min="13086" max="13086" width="15.140625" style="218" customWidth="1"/>
    <col min="13087" max="13087" width="16" style="218" customWidth="1"/>
    <col min="13088" max="13088" width="16.5703125" style="218" customWidth="1"/>
    <col min="13089" max="13312" width="9.140625" style="218"/>
    <col min="13313" max="13313" width="8.28515625" style="218" customWidth="1"/>
    <col min="13314" max="13314" width="26.140625" style="218" customWidth="1"/>
    <col min="13315" max="13317" width="11.28515625" style="218" customWidth="1"/>
    <col min="13318" max="13318" width="10.28515625" style="218" customWidth="1"/>
    <col min="13319" max="13319" width="15.5703125" style="218" customWidth="1"/>
    <col min="13320" max="13320" width="16" style="218" customWidth="1"/>
    <col min="13321" max="13323" width="0" style="218" hidden="1" customWidth="1"/>
    <col min="13324" max="13324" width="17.140625" style="218" customWidth="1"/>
    <col min="13325" max="13325" width="16.85546875" style="218" customWidth="1"/>
    <col min="13326" max="13326" width="16.5703125" style="218" customWidth="1"/>
    <col min="13327" max="13327" width="16.28515625" style="218" customWidth="1"/>
    <col min="13328" max="13330" width="0" style="218" hidden="1" customWidth="1"/>
    <col min="13331" max="13331" width="16.42578125" style="218" customWidth="1"/>
    <col min="13332" max="13332" width="17" style="218" customWidth="1"/>
    <col min="13333" max="13335" width="0" style="218" hidden="1" customWidth="1"/>
    <col min="13336" max="13336" width="16.42578125" style="218" customWidth="1"/>
    <col min="13337" max="13337" width="16.140625" style="218" customWidth="1"/>
    <col min="13338" max="13338" width="16" style="218" customWidth="1"/>
    <col min="13339" max="13339" width="16.28515625" style="218" customWidth="1"/>
    <col min="13340" max="13340" width="14.5703125" style="218" customWidth="1"/>
    <col min="13341" max="13341" width="15.85546875" style="218" customWidth="1"/>
    <col min="13342" max="13342" width="15.140625" style="218" customWidth="1"/>
    <col min="13343" max="13343" width="16" style="218" customWidth="1"/>
    <col min="13344" max="13344" width="16.5703125" style="218" customWidth="1"/>
    <col min="13345" max="13568" width="9.140625" style="218"/>
    <col min="13569" max="13569" width="8.28515625" style="218" customWidth="1"/>
    <col min="13570" max="13570" width="26.140625" style="218" customWidth="1"/>
    <col min="13571" max="13573" width="11.28515625" style="218" customWidth="1"/>
    <col min="13574" max="13574" width="10.28515625" style="218" customWidth="1"/>
    <col min="13575" max="13575" width="15.5703125" style="218" customWidth="1"/>
    <col min="13576" max="13576" width="16" style="218" customWidth="1"/>
    <col min="13577" max="13579" width="0" style="218" hidden="1" customWidth="1"/>
    <col min="13580" max="13580" width="17.140625" style="218" customWidth="1"/>
    <col min="13581" max="13581" width="16.85546875" style="218" customWidth="1"/>
    <col min="13582" max="13582" width="16.5703125" style="218" customWidth="1"/>
    <col min="13583" max="13583" width="16.28515625" style="218" customWidth="1"/>
    <col min="13584" max="13586" width="0" style="218" hidden="1" customWidth="1"/>
    <col min="13587" max="13587" width="16.42578125" style="218" customWidth="1"/>
    <col min="13588" max="13588" width="17" style="218" customWidth="1"/>
    <col min="13589" max="13591" width="0" style="218" hidden="1" customWidth="1"/>
    <col min="13592" max="13592" width="16.42578125" style="218" customWidth="1"/>
    <col min="13593" max="13593" width="16.140625" style="218" customWidth="1"/>
    <col min="13594" max="13594" width="16" style="218" customWidth="1"/>
    <col min="13595" max="13595" width="16.28515625" style="218" customWidth="1"/>
    <col min="13596" max="13596" width="14.5703125" style="218" customWidth="1"/>
    <col min="13597" max="13597" width="15.85546875" style="218" customWidth="1"/>
    <col min="13598" max="13598" width="15.140625" style="218" customWidth="1"/>
    <col min="13599" max="13599" width="16" style="218" customWidth="1"/>
    <col min="13600" max="13600" width="16.5703125" style="218" customWidth="1"/>
    <col min="13601" max="13824" width="9.140625" style="218"/>
    <col min="13825" max="13825" width="8.28515625" style="218" customWidth="1"/>
    <col min="13826" max="13826" width="26.140625" style="218" customWidth="1"/>
    <col min="13827" max="13829" width="11.28515625" style="218" customWidth="1"/>
    <col min="13830" max="13830" width="10.28515625" style="218" customWidth="1"/>
    <col min="13831" max="13831" width="15.5703125" style="218" customWidth="1"/>
    <col min="13832" max="13832" width="16" style="218" customWidth="1"/>
    <col min="13833" max="13835" width="0" style="218" hidden="1" customWidth="1"/>
    <col min="13836" max="13836" width="17.140625" style="218" customWidth="1"/>
    <col min="13837" max="13837" width="16.85546875" style="218" customWidth="1"/>
    <col min="13838" max="13838" width="16.5703125" style="218" customWidth="1"/>
    <col min="13839" max="13839" width="16.28515625" style="218" customWidth="1"/>
    <col min="13840" max="13842" width="0" style="218" hidden="1" customWidth="1"/>
    <col min="13843" max="13843" width="16.42578125" style="218" customWidth="1"/>
    <col min="13844" max="13844" width="17" style="218" customWidth="1"/>
    <col min="13845" max="13847" width="0" style="218" hidden="1" customWidth="1"/>
    <col min="13848" max="13848" width="16.42578125" style="218" customWidth="1"/>
    <col min="13849" max="13849" width="16.140625" style="218" customWidth="1"/>
    <col min="13850" max="13850" width="16" style="218" customWidth="1"/>
    <col min="13851" max="13851" width="16.28515625" style="218" customWidth="1"/>
    <col min="13852" max="13852" width="14.5703125" style="218" customWidth="1"/>
    <col min="13853" max="13853" width="15.85546875" style="218" customWidth="1"/>
    <col min="13854" max="13854" width="15.140625" style="218" customWidth="1"/>
    <col min="13855" max="13855" width="16" style="218" customWidth="1"/>
    <col min="13856" max="13856" width="16.5703125" style="218" customWidth="1"/>
    <col min="13857" max="14080" width="9.140625" style="218"/>
    <col min="14081" max="14081" width="8.28515625" style="218" customWidth="1"/>
    <col min="14082" max="14082" width="26.140625" style="218" customWidth="1"/>
    <col min="14083" max="14085" width="11.28515625" style="218" customWidth="1"/>
    <col min="14086" max="14086" width="10.28515625" style="218" customWidth="1"/>
    <col min="14087" max="14087" width="15.5703125" style="218" customWidth="1"/>
    <col min="14088" max="14088" width="16" style="218" customWidth="1"/>
    <col min="14089" max="14091" width="0" style="218" hidden="1" customWidth="1"/>
    <col min="14092" max="14092" width="17.140625" style="218" customWidth="1"/>
    <col min="14093" max="14093" width="16.85546875" style="218" customWidth="1"/>
    <col min="14094" max="14094" width="16.5703125" style="218" customWidth="1"/>
    <col min="14095" max="14095" width="16.28515625" style="218" customWidth="1"/>
    <col min="14096" max="14098" width="0" style="218" hidden="1" customWidth="1"/>
    <col min="14099" max="14099" width="16.42578125" style="218" customWidth="1"/>
    <col min="14100" max="14100" width="17" style="218" customWidth="1"/>
    <col min="14101" max="14103" width="0" style="218" hidden="1" customWidth="1"/>
    <col min="14104" max="14104" width="16.42578125" style="218" customWidth="1"/>
    <col min="14105" max="14105" width="16.140625" style="218" customWidth="1"/>
    <col min="14106" max="14106" width="16" style="218" customWidth="1"/>
    <col min="14107" max="14107" width="16.28515625" style="218" customWidth="1"/>
    <col min="14108" max="14108" width="14.5703125" style="218" customWidth="1"/>
    <col min="14109" max="14109" width="15.85546875" style="218" customWidth="1"/>
    <col min="14110" max="14110" width="15.140625" style="218" customWidth="1"/>
    <col min="14111" max="14111" width="16" style="218" customWidth="1"/>
    <col min="14112" max="14112" width="16.5703125" style="218" customWidth="1"/>
    <col min="14113" max="14336" width="9.140625" style="218"/>
    <col min="14337" max="14337" width="8.28515625" style="218" customWidth="1"/>
    <col min="14338" max="14338" width="26.140625" style="218" customWidth="1"/>
    <col min="14339" max="14341" width="11.28515625" style="218" customWidth="1"/>
    <col min="14342" max="14342" width="10.28515625" style="218" customWidth="1"/>
    <col min="14343" max="14343" width="15.5703125" style="218" customWidth="1"/>
    <col min="14344" max="14344" width="16" style="218" customWidth="1"/>
    <col min="14345" max="14347" width="0" style="218" hidden="1" customWidth="1"/>
    <col min="14348" max="14348" width="17.140625" style="218" customWidth="1"/>
    <col min="14349" max="14349" width="16.85546875" style="218" customWidth="1"/>
    <col min="14350" max="14350" width="16.5703125" style="218" customWidth="1"/>
    <col min="14351" max="14351" width="16.28515625" style="218" customWidth="1"/>
    <col min="14352" max="14354" width="0" style="218" hidden="1" customWidth="1"/>
    <col min="14355" max="14355" width="16.42578125" style="218" customWidth="1"/>
    <col min="14356" max="14356" width="17" style="218" customWidth="1"/>
    <col min="14357" max="14359" width="0" style="218" hidden="1" customWidth="1"/>
    <col min="14360" max="14360" width="16.42578125" style="218" customWidth="1"/>
    <col min="14361" max="14361" width="16.140625" style="218" customWidth="1"/>
    <col min="14362" max="14362" width="16" style="218" customWidth="1"/>
    <col min="14363" max="14363" width="16.28515625" style="218" customWidth="1"/>
    <col min="14364" max="14364" width="14.5703125" style="218" customWidth="1"/>
    <col min="14365" max="14365" width="15.85546875" style="218" customWidth="1"/>
    <col min="14366" max="14366" width="15.140625" style="218" customWidth="1"/>
    <col min="14367" max="14367" width="16" style="218" customWidth="1"/>
    <col min="14368" max="14368" width="16.5703125" style="218" customWidth="1"/>
    <col min="14369" max="14592" width="9.140625" style="218"/>
    <col min="14593" max="14593" width="8.28515625" style="218" customWidth="1"/>
    <col min="14594" max="14594" width="26.140625" style="218" customWidth="1"/>
    <col min="14595" max="14597" width="11.28515625" style="218" customWidth="1"/>
    <col min="14598" max="14598" width="10.28515625" style="218" customWidth="1"/>
    <col min="14599" max="14599" width="15.5703125" style="218" customWidth="1"/>
    <col min="14600" max="14600" width="16" style="218" customWidth="1"/>
    <col min="14601" max="14603" width="0" style="218" hidden="1" customWidth="1"/>
    <col min="14604" max="14604" width="17.140625" style="218" customWidth="1"/>
    <col min="14605" max="14605" width="16.85546875" style="218" customWidth="1"/>
    <col min="14606" max="14606" width="16.5703125" style="218" customWidth="1"/>
    <col min="14607" max="14607" width="16.28515625" style="218" customWidth="1"/>
    <col min="14608" max="14610" width="0" style="218" hidden="1" customWidth="1"/>
    <col min="14611" max="14611" width="16.42578125" style="218" customWidth="1"/>
    <col min="14612" max="14612" width="17" style="218" customWidth="1"/>
    <col min="14613" max="14615" width="0" style="218" hidden="1" customWidth="1"/>
    <col min="14616" max="14616" width="16.42578125" style="218" customWidth="1"/>
    <col min="14617" max="14617" width="16.140625" style="218" customWidth="1"/>
    <col min="14618" max="14618" width="16" style="218" customWidth="1"/>
    <col min="14619" max="14619" width="16.28515625" style="218" customWidth="1"/>
    <col min="14620" max="14620" width="14.5703125" style="218" customWidth="1"/>
    <col min="14621" max="14621" width="15.85546875" style="218" customWidth="1"/>
    <col min="14622" max="14622" width="15.140625" style="218" customWidth="1"/>
    <col min="14623" max="14623" width="16" style="218" customWidth="1"/>
    <col min="14624" max="14624" width="16.5703125" style="218" customWidth="1"/>
    <col min="14625" max="14848" width="9.140625" style="218"/>
    <col min="14849" max="14849" width="8.28515625" style="218" customWidth="1"/>
    <col min="14850" max="14850" width="26.140625" style="218" customWidth="1"/>
    <col min="14851" max="14853" width="11.28515625" style="218" customWidth="1"/>
    <col min="14854" max="14854" width="10.28515625" style="218" customWidth="1"/>
    <col min="14855" max="14855" width="15.5703125" style="218" customWidth="1"/>
    <col min="14856" max="14856" width="16" style="218" customWidth="1"/>
    <col min="14857" max="14859" width="0" style="218" hidden="1" customWidth="1"/>
    <col min="14860" max="14860" width="17.140625" style="218" customWidth="1"/>
    <col min="14861" max="14861" width="16.85546875" style="218" customWidth="1"/>
    <col min="14862" max="14862" width="16.5703125" style="218" customWidth="1"/>
    <col min="14863" max="14863" width="16.28515625" style="218" customWidth="1"/>
    <col min="14864" max="14866" width="0" style="218" hidden="1" customWidth="1"/>
    <col min="14867" max="14867" width="16.42578125" style="218" customWidth="1"/>
    <col min="14868" max="14868" width="17" style="218" customWidth="1"/>
    <col min="14869" max="14871" width="0" style="218" hidden="1" customWidth="1"/>
    <col min="14872" max="14872" width="16.42578125" style="218" customWidth="1"/>
    <col min="14873" max="14873" width="16.140625" style="218" customWidth="1"/>
    <col min="14874" max="14874" width="16" style="218" customWidth="1"/>
    <col min="14875" max="14875" width="16.28515625" style="218" customWidth="1"/>
    <col min="14876" max="14876" width="14.5703125" style="218" customWidth="1"/>
    <col min="14877" max="14877" width="15.85546875" style="218" customWidth="1"/>
    <col min="14878" max="14878" width="15.140625" style="218" customWidth="1"/>
    <col min="14879" max="14879" width="16" style="218" customWidth="1"/>
    <col min="14880" max="14880" width="16.5703125" style="218" customWidth="1"/>
    <col min="14881" max="15104" width="9.140625" style="218"/>
    <col min="15105" max="15105" width="8.28515625" style="218" customWidth="1"/>
    <col min="15106" max="15106" width="26.140625" style="218" customWidth="1"/>
    <col min="15107" max="15109" width="11.28515625" style="218" customWidth="1"/>
    <col min="15110" max="15110" width="10.28515625" style="218" customWidth="1"/>
    <col min="15111" max="15111" width="15.5703125" style="218" customWidth="1"/>
    <col min="15112" max="15112" width="16" style="218" customWidth="1"/>
    <col min="15113" max="15115" width="0" style="218" hidden="1" customWidth="1"/>
    <col min="15116" max="15116" width="17.140625" style="218" customWidth="1"/>
    <col min="15117" max="15117" width="16.85546875" style="218" customWidth="1"/>
    <col min="15118" max="15118" width="16.5703125" style="218" customWidth="1"/>
    <col min="15119" max="15119" width="16.28515625" style="218" customWidth="1"/>
    <col min="15120" max="15122" width="0" style="218" hidden="1" customWidth="1"/>
    <col min="15123" max="15123" width="16.42578125" style="218" customWidth="1"/>
    <col min="15124" max="15124" width="17" style="218" customWidth="1"/>
    <col min="15125" max="15127" width="0" style="218" hidden="1" customWidth="1"/>
    <col min="15128" max="15128" width="16.42578125" style="218" customWidth="1"/>
    <col min="15129" max="15129" width="16.140625" style="218" customWidth="1"/>
    <col min="15130" max="15130" width="16" style="218" customWidth="1"/>
    <col min="15131" max="15131" width="16.28515625" style="218" customWidth="1"/>
    <col min="15132" max="15132" width="14.5703125" style="218" customWidth="1"/>
    <col min="15133" max="15133" width="15.85546875" style="218" customWidth="1"/>
    <col min="15134" max="15134" width="15.140625" style="218" customWidth="1"/>
    <col min="15135" max="15135" width="16" style="218" customWidth="1"/>
    <col min="15136" max="15136" width="16.5703125" style="218" customWidth="1"/>
    <col min="15137" max="15360" width="9.140625" style="218"/>
    <col min="15361" max="15361" width="8.28515625" style="218" customWidth="1"/>
    <col min="15362" max="15362" width="26.140625" style="218" customWidth="1"/>
    <col min="15363" max="15365" width="11.28515625" style="218" customWidth="1"/>
    <col min="15366" max="15366" width="10.28515625" style="218" customWidth="1"/>
    <col min="15367" max="15367" width="15.5703125" style="218" customWidth="1"/>
    <col min="15368" max="15368" width="16" style="218" customWidth="1"/>
    <col min="15369" max="15371" width="0" style="218" hidden="1" customWidth="1"/>
    <col min="15372" max="15372" width="17.140625" style="218" customWidth="1"/>
    <col min="15373" max="15373" width="16.85546875" style="218" customWidth="1"/>
    <col min="15374" max="15374" width="16.5703125" style="218" customWidth="1"/>
    <col min="15375" max="15375" width="16.28515625" style="218" customWidth="1"/>
    <col min="15376" max="15378" width="0" style="218" hidden="1" customWidth="1"/>
    <col min="15379" max="15379" width="16.42578125" style="218" customWidth="1"/>
    <col min="15380" max="15380" width="17" style="218" customWidth="1"/>
    <col min="15381" max="15383" width="0" style="218" hidden="1" customWidth="1"/>
    <col min="15384" max="15384" width="16.42578125" style="218" customWidth="1"/>
    <col min="15385" max="15385" width="16.140625" style="218" customWidth="1"/>
    <col min="15386" max="15386" width="16" style="218" customWidth="1"/>
    <col min="15387" max="15387" width="16.28515625" style="218" customWidth="1"/>
    <col min="15388" max="15388" width="14.5703125" style="218" customWidth="1"/>
    <col min="15389" max="15389" width="15.85546875" style="218" customWidth="1"/>
    <col min="15390" max="15390" width="15.140625" style="218" customWidth="1"/>
    <col min="15391" max="15391" width="16" style="218" customWidth="1"/>
    <col min="15392" max="15392" width="16.5703125" style="218" customWidth="1"/>
    <col min="15393" max="15616" width="9.140625" style="218"/>
    <col min="15617" max="15617" width="8.28515625" style="218" customWidth="1"/>
    <col min="15618" max="15618" width="26.140625" style="218" customWidth="1"/>
    <col min="15619" max="15621" width="11.28515625" style="218" customWidth="1"/>
    <col min="15622" max="15622" width="10.28515625" style="218" customWidth="1"/>
    <col min="15623" max="15623" width="15.5703125" style="218" customWidth="1"/>
    <col min="15624" max="15624" width="16" style="218" customWidth="1"/>
    <col min="15625" max="15627" width="0" style="218" hidden="1" customWidth="1"/>
    <col min="15628" max="15628" width="17.140625" style="218" customWidth="1"/>
    <col min="15629" max="15629" width="16.85546875" style="218" customWidth="1"/>
    <col min="15630" max="15630" width="16.5703125" style="218" customWidth="1"/>
    <col min="15631" max="15631" width="16.28515625" style="218" customWidth="1"/>
    <col min="15632" max="15634" width="0" style="218" hidden="1" customWidth="1"/>
    <col min="15635" max="15635" width="16.42578125" style="218" customWidth="1"/>
    <col min="15636" max="15636" width="17" style="218" customWidth="1"/>
    <col min="15637" max="15639" width="0" style="218" hidden="1" customWidth="1"/>
    <col min="15640" max="15640" width="16.42578125" style="218" customWidth="1"/>
    <col min="15641" max="15641" width="16.140625" style="218" customWidth="1"/>
    <col min="15642" max="15642" width="16" style="218" customWidth="1"/>
    <col min="15643" max="15643" width="16.28515625" style="218" customWidth="1"/>
    <col min="15644" max="15644" width="14.5703125" style="218" customWidth="1"/>
    <col min="15645" max="15645" width="15.85546875" style="218" customWidth="1"/>
    <col min="15646" max="15646" width="15.140625" style="218" customWidth="1"/>
    <col min="15647" max="15647" width="16" style="218" customWidth="1"/>
    <col min="15648" max="15648" width="16.5703125" style="218" customWidth="1"/>
    <col min="15649" max="15872" width="9.140625" style="218"/>
    <col min="15873" max="15873" width="8.28515625" style="218" customWidth="1"/>
    <col min="15874" max="15874" width="26.140625" style="218" customWidth="1"/>
    <col min="15875" max="15877" width="11.28515625" style="218" customWidth="1"/>
    <col min="15878" max="15878" width="10.28515625" style="218" customWidth="1"/>
    <col min="15879" max="15879" width="15.5703125" style="218" customWidth="1"/>
    <col min="15880" max="15880" width="16" style="218" customWidth="1"/>
    <col min="15881" max="15883" width="0" style="218" hidden="1" customWidth="1"/>
    <col min="15884" max="15884" width="17.140625" style="218" customWidth="1"/>
    <col min="15885" max="15885" width="16.85546875" style="218" customWidth="1"/>
    <col min="15886" max="15886" width="16.5703125" style="218" customWidth="1"/>
    <col min="15887" max="15887" width="16.28515625" style="218" customWidth="1"/>
    <col min="15888" max="15890" width="0" style="218" hidden="1" customWidth="1"/>
    <col min="15891" max="15891" width="16.42578125" style="218" customWidth="1"/>
    <col min="15892" max="15892" width="17" style="218" customWidth="1"/>
    <col min="15893" max="15895" width="0" style="218" hidden="1" customWidth="1"/>
    <col min="15896" max="15896" width="16.42578125" style="218" customWidth="1"/>
    <col min="15897" max="15897" width="16.140625" style="218" customWidth="1"/>
    <col min="15898" max="15898" width="16" style="218" customWidth="1"/>
    <col min="15899" max="15899" width="16.28515625" style="218" customWidth="1"/>
    <col min="15900" max="15900" width="14.5703125" style="218" customWidth="1"/>
    <col min="15901" max="15901" width="15.85546875" style="218" customWidth="1"/>
    <col min="15902" max="15902" width="15.140625" style="218" customWidth="1"/>
    <col min="15903" max="15903" width="16" style="218" customWidth="1"/>
    <col min="15904" max="15904" width="16.5703125" style="218" customWidth="1"/>
    <col min="15905" max="16128" width="9.140625" style="218"/>
    <col min="16129" max="16129" width="8.28515625" style="218" customWidth="1"/>
    <col min="16130" max="16130" width="26.140625" style="218" customWidth="1"/>
    <col min="16131" max="16133" width="11.28515625" style="218" customWidth="1"/>
    <col min="16134" max="16134" width="10.28515625" style="218" customWidth="1"/>
    <col min="16135" max="16135" width="15.5703125" style="218" customWidth="1"/>
    <col min="16136" max="16136" width="16" style="218" customWidth="1"/>
    <col min="16137" max="16139" width="0" style="218" hidden="1" customWidth="1"/>
    <col min="16140" max="16140" width="17.140625" style="218" customWidth="1"/>
    <col min="16141" max="16141" width="16.85546875" style="218" customWidth="1"/>
    <col min="16142" max="16142" width="16.5703125" style="218" customWidth="1"/>
    <col min="16143" max="16143" width="16.28515625" style="218" customWidth="1"/>
    <col min="16144" max="16146" width="0" style="218" hidden="1" customWidth="1"/>
    <col min="16147" max="16147" width="16.42578125" style="218" customWidth="1"/>
    <col min="16148" max="16148" width="17" style="218" customWidth="1"/>
    <col min="16149" max="16151" width="0" style="218" hidden="1" customWidth="1"/>
    <col min="16152" max="16152" width="16.42578125" style="218" customWidth="1"/>
    <col min="16153" max="16153" width="16.140625" style="218" customWidth="1"/>
    <col min="16154" max="16154" width="16" style="218" customWidth="1"/>
    <col min="16155" max="16155" width="16.28515625" style="218" customWidth="1"/>
    <col min="16156" max="16156" width="14.5703125" style="218" customWidth="1"/>
    <col min="16157" max="16157" width="15.85546875" style="218" customWidth="1"/>
    <col min="16158" max="16158" width="15.140625" style="218" customWidth="1"/>
    <col min="16159" max="16159" width="16" style="218" customWidth="1"/>
    <col min="16160" max="16160" width="16.5703125" style="218" customWidth="1"/>
    <col min="16161" max="16384" width="9.140625" style="218"/>
  </cols>
  <sheetData>
    <row r="1" spans="1:44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6"/>
      <c r="O1" s="216"/>
      <c r="P1" s="216"/>
      <c r="Q1" s="216"/>
      <c r="R1" s="216"/>
      <c r="S1" s="217"/>
      <c r="T1" s="217"/>
      <c r="U1" s="217"/>
      <c r="V1" s="217"/>
      <c r="W1" s="217"/>
      <c r="X1" s="217"/>
      <c r="Y1" s="217"/>
      <c r="Z1" s="217"/>
      <c r="AA1" s="217"/>
    </row>
    <row r="2" spans="1:44" s="220" customFormat="1" ht="51.75" customHeight="1">
      <c r="A2" s="219"/>
      <c r="B2" s="219"/>
      <c r="C2" s="219"/>
      <c r="D2" s="219"/>
      <c r="E2" s="219"/>
      <c r="F2" s="349" t="s">
        <v>410</v>
      </c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219"/>
      <c r="W2" s="219"/>
      <c r="X2" s="219"/>
      <c r="Y2" s="219"/>
      <c r="Z2" s="219"/>
      <c r="AA2" s="219"/>
    </row>
    <row r="3" spans="1:44">
      <c r="A3" s="221"/>
      <c r="B3" s="221"/>
      <c r="C3" s="221"/>
      <c r="D3" s="221"/>
      <c r="E3" s="221"/>
      <c r="F3" s="221"/>
      <c r="G3" s="221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3"/>
      <c r="T3" s="217"/>
      <c r="U3" s="217"/>
      <c r="V3" s="217"/>
      <c r="W3" s="217"/>
      <c r="X3" s="217"/>
      <c r="Y3" s="217"/>
      <c r="AA3" s="217"/>
      <c r="AD3" s="217" t="s">
        <v>81</v>
      </c>
      <c r="AE3" s="224"/>
      <c r="AF3" s="224"/>
    </row>
    <row r="4" spans="1:44" ht="67.5" customHeight="1">
      <c r="A4" s="350" t="s">
        <v>9</v>
      </c>
      <c r="B4" s="350" t="s">
        <v>28</v>
      </c>
      <c r="C4" s="350"/>
      <c r="D4" s="350"/>
      <c r="E4" s="350"/>
      <c r="F4" s="350"/>
      <c r="G4" s="351" t="s">
        <v>10</v>
      </c>
      <c r="H4" s="352"/>
      <c r="I4" s="352"/>
      <c r="J4" s="352"/>
      <c r="K4" s="352"/>
      <c r="L4" s="353"/>
      <c r="M4" s="351" t="s">
        <v>403</v>
      </c>
      <c r="N4" s="352"/>
      <c r="O4" s="353"/>
      <c r="P4" s="225"/>
      <c r="Q4" s="225"/>
      <c r="R4" s="225"/>
      <c r="S4" s="351" t="s">
        <v>404</v>
      </c>
      <c r="T4" s="352"/>
      <c r="U4" s="352"/>
      <c r="V4" s="352"/>
      <c r="W4" s="352"/>
      <c r="X4" s="353"/>
      <c r="Y4" s="351" t="s">
        <v>405</v>
      </c>
      <c r="Z4" s="352"/>
      <c r="AA4" s="352"/>
      <c r="AB4" s="351" t="s">
        <v>11</v>
      </c>
      <c r="AC4" s="352"/>
      <c r="AD4" s="352"/>
      <c r="AE4" s="352"/>
      <c r="AF4" s="353"/>
      <c r="AJ4" s="361"/>
      <c r="AK4" s="361"/>
      <c r="AL4" s="361"/>
      <c r="AM4" s="361"/>
      <c r="AN4" s="361"/>
      <c r="AO4" s="226"/>
      <c r="AP4" s="226"/>
      <c r="AQ4" s="226"/>
      <c r="AR4" s="226"/>
    </row>
    <row r="5" spans="1:44" ht="36" customHeight="1">
      <c r="A5" s="350"/>
      <c r="B5" s="350"/>
      <c r="C5" s="350"/>
      <c r="D5" s="350"/>
      <c r="E5" s="350"/>
      <c r="F5" s="350"/>
      <c r="G5" s="354" t="s">
        <v>181</v>
      </c>
      <c r="H5" s="355" t="s">
        <v>182</v>
      </c>
      <c r="I5" s="356"/>
      <c r="J5" s="356"/>
      <c r="K5" s="357"/>
      <c r="L5" s="354" t="s">
        <v>183</v>
      </c>
      <c r="M5" s="355" t="s">
        <v>181</v>
      </c>
      <c r="N5" s="354" t="s">
        <v>182</v>
      </c>
      <c r="O5" s="355" t="s">
        <v>183</v>
      </c>
      <c r="P5" s="356"/>
      <c r="Q5" s="356"/>
      <c r="R5" s="357"/>
      <c r="S5" s="355" t="s">
        <v>181</v>
      </c>
      <c r="T5" s="354" t="s">
        <v>182</v>
      </c>
      <c r="U5" s="355" t="s">
        <v>183</v>
      </c>
      <c r="V5" s="356"/>
      <c r="W5" s="356"/>
      <c r="X5" s="357"/>
      <c r="Y5" s="355" t="s">
        <v>181</v>
      </c>
      <c r="Z5" s="354" t="s">
        <v>182</v>
      </c>
      <c r="AA5" s="355" t="s">
        <v>183</v>
      </c>
      <c r="AB5" s="355" t="s">
        <v>181</v>
      </c>
      <c r="AC5" s="350" t="s">
        <v>182</v>
      </c>
      <c r="AD5" s="367" t="s">
        <v>183</v>
      </c>
      <c r="AE5" s="365" t="s">
        <v>406</v>
      </c>
      <c r="AF5" s="365" t="s">
        <v>407</v>
      </c>
      <c r="AG5" s="226"/>
      <c r="AH5" s="226"/>
      <c r="AI5" s="226"/>
      <c r="AJ5" s="361"/>
      <c r="AK5" s="361"/>
      <c r="AL5" s="361"/>
      <c r="AM5" s="361"/>
      <c r="AN5" s="361"/>
      <c r="AO5" s="361"/>
      <c r="AP5" s="361"/>
      <c r="AQ5" s="361"/>
      <c r="AR5" s="361"/>
    </row>
    <row r="6" spans="1:44" ht="44.25" customHeight="1">
      <c r="A6" s="350"/>
      <c r="B6" s="350"/>
      <c r="C6" s="350"/>
      <c r="D6" s="350"/>
      <c r="E6" s="350"/>
      <c r="F6" s="350"/>
      <c r="G6" s="354"/>
      <c r="H6" s="358"/>
      <c r="I6" s="359"/>
      <c r="J6" s="359"/>
      <c r="K6" s="360"/>
      <c r="L6" s="354"/>
      <c r="M6" s="358"/>
      <c r="N6" s="354"/>
      <c r="O6" s="358"/>
      <c r="P6" s="359"/>
      <c r="Q6" s="359"/>
      <c r="R6" s="360"/>
      <c r="S6" s="358"/>
      <c r="T6" s="354"/>
      <c r="U6" s="358"/>
      <c r="V6" s="359"/>
      <c r="W6" s="359"/>
      <c r="X6" s="360"/>
      <c r="Y6" s="358"/>
      <c r="Z6" s="354"/>
      <c r="AA6" s="358"/>
      <c r="AB6" s="358"/>
      <c r="AC6" s="350"/>
      <c r="AD6" s="368"/>
      <c r="AE6" s="366"/>
      <c r="AF6" s="366"/>
      <c r="AG6" s="226"/>
      <c r="AH6" s="226"/>
      <c r="AI6" s="226"/>
      <c r="AJ6" s="361"/>
      <c r="AK6" s="361"/>
      <c r="AL6" s="361"/>
      <c r="AM6" s="361"/>
      <c r="AN6" s="361"/>
      <c r="AO6" s="361"/>
      <c r="AP6" s="361"/>
      <c r="AQ6" s="361"/>
      <c r="AR6" s="361"/>
    </row>
    <row r="7" spans="1:44" ht="30" customHeight="1">
      <c r="A7" s="227">
        <v>1</v>
      </c>
      <c r="B7" s="350">
        <v>2</v>
      </c>
      <c r="C7" s="350"/>
      <c r="D7" s="350"/>
      <c r="E7" s="350"/>
      <c r="F7" s="350"/>
      <c r="G7" s="227">
        <v>3</v>
      </c>
      <c r="H7" s="227">
        <v>4</v>
      </c>
      <c r="I7" s="227">
        <v>5</v>
      </c>
      <c r="J7" s="227">
        <v>6</v>
      </c>
      <c r="K7" s="227">
        <v>7</v>
      </c>
      <c r="L7" s="227">
        <v>5</v>
      </c>
      <c r="M7" s="227">
        <v>6</v>
      </c>
      <c r="N7" s="227">
        <v>7</v>
      </c>
      <c r="O7" s="227">
        <v>8</v>
      </c>
      <c r="P7" s="227">
        <v>15</v>
      </c>
      <c r="Q7" s="227">
        <v>16</v>
      </c>
      <c r="R7" s="227">
        <v>17</v>
      </c>
      <c r="S7" s="228">
        <v>9</v>
      </c>
      <c r="T7" s="228">
        <v>10</v>
      </c>
      <c r="U7" s="228">
        <v>20</v>
      </c>
      <c r="V7" s="228">
        <v>21</v>
      </c>
      <c r="W7" s="228">
        <v>22</v>
      </c>
      <c r="X7" s="228">
        <v>11</v>
      </c>
      <c r="Y7" s="228">
        <v>12</v>
      </c>
      <c r="Z7" s="228">
        <v>13</v>
      </c>
      <c r="AA7" s="229">
        <v>14</v>
      </c>
      <c r="AB7" s="230">
        <v>15</v>
      </c>
      <c r="AC7" s="230">
        <v>16</v>
      </c>
      <c r="AD7" s="230">
        <v>17</v>
      </c>
      <c r="AE7" s="227">
        <v>18</v>
      </c>
      <c r="AF7" s="227">
        <v>19</v>
      </c>
      <c r="AG7" s="231"/>
      <c r="AH7" s="231"/>
      <c r="AI7" s="231"/>
      <c r="AJ7" s="215"/>
      <c r="AK7" s="215"/>
      <c r="AL7" s="215"/>
      <c r="AM7" s="215"/>
      <c r="AN7" s="215"/>
      <c r="AO7" s="215"/>
      <c r="AP7" s="215"/>
      <c r="AQ7" s="215"/>
      <c r="AR7" s="215"/>
    </row>
    <row r="8" spans="1:44" ht="48" customHeight="1">
      <c r="A8" s="247">
        <v>1</v>
      </c>
      <c r="B8" s="369" t="s">
        <v>134</v>
      </c>
      <c r="C8" s="370"/>
      <c r="D8" s="370"/>
      <c r="E8" s="370"/>
      <c r="F8" s="371"/>
      <c r="G8" s="114">
        <f t="shared" ref="G8:Z8" si="0">SUM(G9:G17)</f>
        <v>0</v>
      </c>
      <c r="H8" s="114">
        <f t="shared" si="0"/>
        <v>0</v>
      </c>
      <c r="I8" s="114">
        <f t="shared" si="0"/>
        <v>0</v>
      </c>
      <c r="J8" s="114">
        <f t="shared" si="0"/>
        <v>0</v>
      </c>
      <c r="K8" s="114">
        <f t="shared" si="0"/>
        <v>0</v>
      </c>
      <c r="L8" s="114">
        <f t="shared" si="0"/>
        <v>0</v>
      </c>
      <c r="M8" s="114">
        <f t="shared" si="0"/>
        <v>0</v>
      </c>
      <c r="N8" s="114">
        <f t="shared" si="0"/>
        <v>0</v>
      </c>
      <c r="O8" s="114">
        <f t="shared" si="0"/>
        <v>0</v>
      </c>
      <c r="P8" s="114">
        <f t="shared" si="0"/>
        <v>0</v>
      </c>
      <c r="Q8" s="114">
        <f t="shared" si="0"/>
        <v>0</v>
      </c>
      <c r="R8" s="114">
        <f t="shared" si="0"/>
        <v>0</v>
      </c>
      <c r="S8" s="114">
        <f t="shared" si="0"/>
        <v>31.5</v>
      </c>
      <c r="T8" s="114">
        <f t="shared" si="0"/>
        <v>54.5</v>
      </c>
      <c r="U8" s="114">
        <f t="shared" si="0"/>
        <v>0</v>
      </c>
      <c r="V8" s="114">
        <f t="shared" si="0"/>
        <v>0</v>
      </c>
      <c r="W8" s="114">
        <f t="shared" si="0"/>
        <v>0</v>
      </c>
      <c r="X8" s="114">
        <f t="shared" si="0"/>
        <v>23</v>
      </c>
      <c r="Y8" s="114">
        <f t="shared" si="0"/>
        <v>1861.5000000000002</v>
      </c>
      <c r="Z8" s="115">
        <f t="shared" si="0"/>
        <v>1418.3</v>
      </c>
      <c r="AA8" s="115">
        <f>SUM(AA9:AA21)</f>
        <v>129.6</v>
      </c>
      <c r="AB8" s="232">
        <f>SUM(G8,M8,S8,Y8)</f>
        <v>1893.0000000000002</v>
      </c>
      <c r="AC8" s="232">
        <f>SUM(H8,N8,T8,Z8)</f>
        <v>1472.8</v>
      </c>
      <c r="AD8" s="232">
        <f>SUM(L8,O8,X8,AA8)</f>
        <v>152.6</v>
      </c>
      <c r="AE8" s="115">
        <f>AD8-AC8</f>
        <v>-1320.2</v>
      </c>
      <c r="AF8" s="115">
        <f t="shared" ref="AF8:AF12" si="1">AD8/AC8*100</f>
        <v>10.361216730038022</v>
      </c>
      <c r="AG8" s="233"/>
      <c r="AH8" s="233"/>
      <c r="AI8" s="233"/>
      <c r="AJ8" s="234"/>
      <c r="AK8" s="234"/>
      <c r="AL8" s="235"/>
      <c r="AM8" s="235"/>
      <c r="AN8" s="235"/>
      <c r="AO8" s="235"/>
      <c r="AP8" s="235"/>
      <c r="AQ8" s="235"/>
      <c r="AR8" s="233"/>
    </row>
    <row r="9" spans="1:44" ht="43.5" customHeight="1">
      <c r="A9" s="247"/>
      <c r="B9" s="362" t="str">
        <f>'Розшифровка кап'!A7</f>
        <v>електрокардіограф Юкард-100 (8 шт-І півріччя 2020р.)</v>
      </c>
      <c r="C9" s="363"/>
      <c r="D9" s="363"/>
      <c r="E9" s="363"/>
      <c r="F9" s="364"/>
      <c r="G9" s="236"/>
      <c r="H9" s="236"/>
      <c r="I9" s="236"/>
      <c r="J9" s="236"/>
      <c r="K9" s="236"/>
      <c r="L9" s="236"/>
      <c r="M9" s="236"/>
      <c r="N9" s="236"/>
      <c r="O9" s="237"/>
      <c r="P9" s="236"/>
      <c r="Q9" s="236"/>
      <c r="R9" s="236"/>
      <c r="S9" s="165"/>
      <c r="T9" s="238"/>
      <c r="U9" s="238"/>
      <c r="V9" s="238"/>
      <c r="W9" s="238"/>
      <c r="X9" s="236"/>
      <c r="Y9" s="236">
        <v>437.6</v>
      </c>
      <c r="Z9" s="239"/>
      <c r="AA9" s="240"/>
      <c r="AB9" s="241">
        <f t="shared" ref="AB9:AC23" si="2">SUM(G9,M9,S9,Y9)</f>
        <v>437.6</v>
      </c>
      <c r="AC9" s="241">
        <f t="shared" si="2"/>
        <v>0</v>
      </c>
      <c r="AD9" s="241">
        <f t="shared" ref="AD9:AD22" si="3">SUM(L9,O9,X9,AA9)</f>
        <v>0</v>
      </c>
      <c r="AE9" s="242">
        <f t="shared" ref="AE9:AE22" si="4">AD9-AC9</f>
        <v>0</v>
      </c>
      <c r="AF9" s="286" t="e">
        <f t="shared" si="1"/>
        <v>#DIV/0!</v>
      </c>
      <c r="AG9" s="243"/>
      <c r="AH9" s="243"/>
      <c r="AI9" s="243"/>
      <c r="AJ9" s="234"/>
      <c r="AK9" s="234"/>
      <c r="AL9" s="244"/>
      <c r="AM9" s="244"/>
      <c r="AN9" s="244"/>
      <c r="AO9" s="243"/>
      <c r="AP9" s="243"/>
      <c r="AQ9" s="243"/>
      <c r="AR9" s="243"/>
    </row>
    <row r="10" spans="1:44" ht="43.5" customHeight="1">
      <c r="A10" s="247"/>
      <c r="B10" s="362" t="str">
        <f>'Розшифровка кап'!A8</f>
        <v>автомобіль (3шт-І півріччя 2020р. )(3шт-І півріччя 2021р.)</v>
      </c>
      <c r="C10" s="363"/>
      <c r="D10" s="363"/>
      <c r="E10" s="363"/>
      <c r="F10" s="364"/>
      <c r="G10" s="236"/>
      <c r="H10" s="236"/>
      <c r="I10" s="236"/>
      <c r="J10" s="236"/>
      <c r="K10" s="236"/>
      <c r="L10" s="236"/>
      <c r="M10" s="236"/>
      <c r="N10" s="236"/>
      <c r="O10" s="237"/>
      <c r="P10" s="236"/>
      <c r="Q10" s="236"/>
      <c r="R10" s="236"/>
      <c r="S10" s="165"/>
      <c r="T10" s="238"/>
      <c r="U10" s="238"/>
      <c r="V10" s="238"/>
      <c r="W10" s="238"/>
      <c r="X10" s="236"/>
      <c r="Y10" s="236">
        <v>912.3</v>
      </c>
      <c r="Z10" s="239">
        <v>1250</v>
      </c>
      <c r="AA10" s="240"/>
      <c r="AB10" s="241">
        <f t="shared" si="2"/>
        <v>912.3</v>
      </c>
      <c r="AC10" s="241">
        <f t="shared" si="2"/>
        <v>1250</v>
      </c>
      <c r="AD10" s="241">
        <f t="shared" si="3"/>
        <v>0</v>
      </c>
      <c r="AE10" s="242">
        <f t="shared" si="4"/>
        <v>-1250</v>
      </c>
      <c r="AF10" s="242">
        <f t="shared" si="1"/>
        <v>0</v>
      </c>
      <c r="AG10" s="243"/>
      <c r="AH10" s="243"/>
      <c r="AI10" s="243"/>
      <c r="AJ10" s="234"/>
      <c r="AK10" s="234"/>
      <c r="AL10" s="244"/>
      <c r="AM10" s="244"/>
      <c r="AN10" s="244"/>
      <c r="AO10" s="243"/>
      <c r="AP10" s="243"/>
      <c r="AQ10" s="243"/>
      <c r="AR10" s="243"/>
    </row>
    <row r="11" spans="1:44" ht="40.5" customHeight="1">
      <c r="A11" s="247"/>
      <c r="B11" s="362" t="str">
        <f>'Розшифровка кап'!A9</f>
        <v>багатофункціональний пристрій (15шт-І півріччя 2020р.)</v>
      </c>
      <c r="C11" s="363"/>
      <c r="D11" s="363"/>
      <c r="E11" s="363"/>
      <c r="F11" s="364"/>
      <c r="G11" s="236"/>
      <c r="H11" s="236"/>
      <c r="I11" s="236"/>
      <c r="J11" s="236"/>
      <c r="K11" s="236"/>
      <c r="L11" s="236"/>
      <c r="M11" s="236"/>
      <c r="N11" s="236"/>
      <c r="O11" s="237"/>
      <c r="P11" s="236"/>
      <c r="Q11" s="236"/>
      <c r="R11" s="236"/>
      <c r="S11" s="236"/>
      <c r="T11" s="238"/>
      <c r="U11" s="238"/>
      <c r="V11" s="238"/>
      <c r="W11" s="238"/>
      <c r="X11" s="236"/>
      <c r="Y11" s="236">
        <v>99.7</v>
      </c>
      <c r="Z11" s="242"/>
      <c r="AA11" s="240"/>
      <c r="AB11" s="241">
        <f t="shared" si="2"/>
        <v>99.7</v>
      </c>
      <c r="AC11" s="241">
        <f t="shared" si="2"/>
        <v>0</v>
      </c>
      <c r="AD11" s="241">
        <f t="shared" si="3"/>
        <v>0</v>
      </c>
      <c r="AE11" s="242">
        <f t="shared" si="4"/>
        <v>0</v>
      </c>
      <c r="AF11" s="286" t="e">
        <f t="shared" si="1"/>
        <v>#DIV/0!</v>
      </c>
      <c r="AG11" s="243"/>
      <c r="AH11" s="243"/>
      <c r="AI11" s="243"/>
      <c r="AJ11" s="234"/>
      <c r="AK11" s="234"/>
      <c r="AL11" s="244"/>
      <c r="AM11" s="244"/>
      <c r="AN11" s="244"/>
      <c r="AO11" s="243"/>
      <c r="AP11" s="243"/>
      <c r="AQ11" s="243"/>
      <c r="AR11" s="245"/>
    </row>
    <row r="12" spans="1:44" ht="48.75" customHeight="1">
      <c r="A12" s="247"/>
      <c r="B12" s="362" t="str">
        <f>'Розшифровка кап'!A10</f>
        <v>комп'ютерний комплекс (33шт-І півріччя 2020р.)(9шт.-І півріччя 2021р.)</v>
      </c>
      <c r="C12" s="363"/>
      <c r="D12" s="363"/>
      <c r="E12" s="363"/>
      <c r="F12" s="364"/>
      <c r="G12" s="236"/>
      <c r="H12" s="236"/>
      <c r="I12" s="236"/>
      <c r="J12" s="236"/>
      <c r="K12" s="236"/>
      <c r="L12" s="236"/>
      <c r="M12" s="236"/>
      <c r="N12" s="236"/>
      <c r="O12" s="237"/>
      <c r="P12" s="236"/>
      <c r="Q12" s="236"/>
      <c r="R12" s="236"/>
      <c r="S12" s="236"/>
      <c r="T12" s="238"/>
      <c r="U12" s="238"/>
      <c r="V12" s="238"/>
      <c r="W12" s="238"/>
      <c r="X12" s="236"/>
      <c r="Y12" s="236">
        <v>342.3</v>
      </c>
      <c r="Z12" s="242">
        <v>100</v>
      </c>
      <c r="AA12" s="240"/>
      <c r="AB12" s="241">
        <f t="shared" si="2"/>
        <v>342.3</v>
      </c>
      <c r="AC12" s="241">
        <f t="shared" si="2"/>
        <v>100</v>
      </c>
      <c r="AD12" s="241">
        <f t="shared" si="3"/>
        <v>0</v>
      </c>
      <c r="AE12" s="242">
        <f t="shared" si="4"/>
        <v>-100</v>
      </c>
      <c r="AF12" s="242">
        <f t="shared" si="1"/>
        <v>0</v>
      </c>
      <c r="AG12" s="243"/>
      <c r="AH12" s="243"/>
      <c r="AI12" s="243"/>
      <c r="AJ12" s="234"/>
      <c r="AK12" s="234"/>
      <c r="AL12" s="244"/>
      <c r="AM12" s="244"/>
      <c r="AN12" s="244"/>
      <c r="AO12" s="243"/>
      <c r="AP12" s="243"/>
      <c r="AQ12" s="243"/>
      <c r="AR12" s="245"/>
    </row>
    <row r="13" spans="1:44" ht="30" customHeight="1">
      <c r="A13" s="247"/>
      <c r="B13" s="362" t="str">
        <f>'Розшифровка кап'!A11</f>
        <v>комутатор (1шт-І півріччя 2020р.)</v>
      </c>
      <c r="C13" s="363"/>
      <c r="D13" s="363"/>
      <c r="E13" s="363"/>
      <c r="F13" s="364"/>
      <c r="G13" s="236"/>
      <c r="H13" s="236"/>
      <c r="I13" s="236"/>
      <c r="J13" s="236"/>
      <c r="K13" s="236"/>
      <c r="L13" s="236"/>
      <c r="M13" s="236"/>
      <c r="N13" s="236"/>
      <c r="O13" s="237"/>
      <c r="P13" s="236"/>
      <c r="Q13" s="236"/>
      <c r="R13" s="236"/>
      <c r="S13" s="236"/>
      <c r="T13" s="238"/>
      <c r="U13" s="238"/>
      <c r="V13" s="238"/>
      <c r="W13" s="238"/>
      <c r="X13" s="236"/>
      <c r="Y13" s="236">
        <v>8.1999999999999993</v>
      </c>
      <c r="Z13" s="242"/>
      <c r="AA13" s="240"/>
      <c r="AB13" s="241">
        <f t="shared" si="2"/>
        <v>8.1999999999999993</v>
      </c>
      <c r="AC13" s="241">
        <f t="shared" si="2"/>
        <v>0</v>
      </c>
      <c r="AD13" s="241">
        <f t="shared" si="3"/>
        <v>0</v>
      </c>
      <c r="AE13" s="242">
        <f t="shared" si="4"/>
        <v>0</v>
      </c>
      <c r="AF13" s="242"/>
      <c r="AG13" s="243"/>
      <c r="AH13" s="243"/>
      <c r="AI13" s="243"/>
      <c r="AJ13" s="234"/>
      <c r="AK13" s="234"/>
      <c r="AL13" s="244"/>
      <c r="AM13" s="244"/>
      <c r="AN13" s="244"/>
      <c r="AO13" s="243"/>
      <c r="AP13" s="243"/>
      <c r="AQ13" s="243"/>
      <c r="AR13" s="245"/>
    </row>
    <row r="14" spans="1:44" ht="46.5" customHeight="1">
      <c r="A14" s="247"/>
      <c r="B14" s="362" t="str">
        <f>'Розшифровка кап'!A12</f>
        <v>ліжко функціональне КФ-2 з матрацом (6шт-І півріччя 2020р.)</v>
      </c>
      <c r="C14" s="363"/>
      <c r="D14" s="363"/>
      <c r="E14" s="363"/>
      <c r="F14" s="364"/>
      <c r="G14" s="236"/>
      <c r="H14" s="236"/>
      <c r="I14" s="236"/>
      <c r="J14" s="236"/>
      <c r="K14" s="236"/>
      <c r="L14" s="236"/>
      <c r="M14" s="236"/>
      <c r="N14" s="236"/>
      <c r="O14" s="237"/>
      <c r="P14" s="236"/>
      <c r="Q14" s="236"/>
      <c r="R14" s="236"/>
      <c r="S14" s="236"/>
      <c r="T14" s="238"/>
      <c r="U14" s="238"/>
      <c r="V14" s="238"/>
      <c r="W14" s="238"/>
      <c r="X14" s="236"/>
      <c r="Y14" s="236">
        <v>61.4</v>
      </c>
      <c r="Z14" s="242"/>
      <c r="AA14" s="240"/>
      <c r="AB14" s="241">
        <f t="shared" si="2"/>
        <v>61.4</v>
      </c>
      <c r="AC14" s="241">
        <f t="shared" si="2"/>
        <v>0</v>
      </c>
      <c r="AD14" s="241">
        <f t="shared" si="3"/>
        <v>0</v>
      </c>
      <c r="AE14" s="242">
        <f t="shared" si="4"/>
        <v>0</v>
      </c>
      <c r="AF14" s="286" t="e">
        <f>AD14/AC14*100</f>
        <v>#DIV/0!</v>
      </c>
      <c r="AG14" s="243"/>
      <c r="AH14" s="243"/>
      <c r="AI14" s="243"/>
      <c r="AJ14" s="234"/>
      <c r="AK14" s="234"/>
      <c r="AL14" s="244"/>
      <c r="AM14" s="244"/>
      <c r="AN14" s="244"/>
      <c r="AO14" s="243"/>
      <c r="AP14" s="243"/>
      <c r="AQ14" s="243"/>
      <c r="AR14" s="245"/>
    </row>
    <row r="15" spans="1:44" ht="39" customHeight="1">
      <c r="A15" s="247"/>
      <c r="B15" s="362" t="str">
        <f>'Розшифровка кап'!A13</f>
        <v>аналізатор сечі (1шт-І півріччя 2020р.), (1шт-І півріччя 2021р.)</v>
      </c>
      <c r="C15" s="363"/>
      <c r="D15" s="363"/>
      <c r="E15" s="363"/>
      <c r="F15" s="364"/>
      <c r="G15" s="236"/>
      <c r="H15" s="236"/>
      <c r="I15" s="236"/>
      <c r="J15" s="236"/>
      <c r="K15" s="236"/>
      <c r="L15" s="236"/>
      <c r="M15" s="236"/>
      <c r="N15" s="236"/>
      <c r="O15" s="237"/>
      <c r="P15" s="236"/>
      <c r="Q15" s="236"/>
      <c r="R15" s="236"/>
      <c r="S15" s="236">
        <v>31.5</v>
      </c>
      <c r="T15" s="238">
        <v>31.5</v>
      </c>
      <c r="U15" s="238"/>
      <c r="V15" s="238"/>
      <c r="W15" s="238"/>
      <c r="X15" s="236"/>
      <c r="Y15" s="236"/>
      <c r="Z15" s="242"/>
      <c r="AA15" s="240"/>
      <c r="AB15" s="241">
        <f t="shared" si="2"/>
        <v>31.5</v>
      </c>
      <c r="AC15" s="241">
        <f t="shared" si="2"/>
        <v>31.5</v>
      </c>
      <c r="AD15" s="241">
        <f t="shared" si="3"/>
        <v>0</v>
      </c>
      <c r="AE15" s="242">
        <f t="shared" si="4"/>
        <v>-31.5</v>
      </c>
      <c r="AF15" s="242"/>
      <c r="AG15" s="243"/>
      <c r="AH15" s="243"/>
      <c r="AI15" s="243"/>
      <c r="AJ15" s="234"/>
      <c r="AK15" s="234"/>
      <c r="AL15" s="244"/>
      <c r="AM15" s="244"/>
      <c r="AN15" s="244"/>
      <c r="AO15" s="243"/>
      <c r="AP15" s="243"/>
      <c r="AQ15" s="243"/>
      <c r="AR15" s="245"/>
    </row>
    <row r="16" spans="1:44" ht="33.75" customHeight="1">
      <c r="A16" s="247"/>
      <c r="B16" s="362" t="str">
        <f>'Розшифровка кап'!A14</f>
        <v>телевізор(1шт-І півріччя 2021р.)</v>
      </c>
      <c r="C16" s="363"/>
      <c r="D16" s="363"/>
      <c r="E16" s="363"/>
      <c r="F16" s="364"/>
      <c r="G16" s="236"/>
      <c r="H16" s="236"/>
      <c r="I16" s="236"/>
      <c r="J16" s="236"/>
      <c r="K16" s="236"/>
      <c r="L16" s="236"/>
      <c r="M16" s="236"/>
      <c r="N16" s="236"/>
      <c r="O16" s="237"/>
      <c r="P16" s="236"/>
      <c r="Q16" s="236"/>
      <c r="R16" s="236"/>
      <c r="S16" s="236"/>
      <c r="T16" s="238"/>
      <c r="U16" s="238"/>
      <c r="V16" s="238"/>
      <c r="W16" s="238"/>
      <c r="X16" s="236"/>
      <c r="Y16" s="236"/>
      <c r="Z16" s="242">
        <v>10</v>
      </c>
      <c r="AA16" s="240"/>
      <c r="AB16" s="241">
        <f t="shared" si="2"/>
        <v>0</v>
      </c>
      <c r="AC16" s="241">
        <f t="shared" si="2"/>
        <v>10</v>
      </c>
      <c r="AD16" s="241">
        <f t="shared" si="3"/>
        <v>0</v>
      </c>
      <c r="AE16" s="242">
        <f t="shared" si="4"/>
        <v>-10</v>
      </c>
      <c r="AF16" s="242">
        <f>AD16/AC16*100</f>
        <v>0</v>
      </c>
      <c r="AG16" s="243"/>
      <c r="AH16" s="243"/>
      <c r="AI16" s="243"/>
      <c r="AJ16" s="234"/>
      <c r="AK16" s="234"/>
      <c r="AL16" s="244"/>
      <c r="AM16" s="244"/>
      <c r="AN16" s="244"/>
      <c r="AO16" s="243"/>
      <c r="AP16" s="243"/>
      <c r="AQ16" s="243"/>
      <c r="AR16" s="245"/>
    </row>
    <row r="17" spans="1:44" ht="30" customHeight="1">
      <c r="A17" s="247"/>
      <c r="B17" s="362" t="str">
        <f>'Розшифровка кап'!A15</f>
        <v>ноутбук (4шт-І півріччя 2021р.)</v>
      </c>
      <c r="C17" s="363"/>
      <c r="D17" s="363"/>
      <c r="E17" s="363"/>
      <c r="F17" s="364"/>
      <c r="G17" s="236"/>
      <c r="H17" s="236"/>
      <c r="I17" s="236"/>
      <c r="J17" s="236"/>
      <c r="K17" s="236"/>
      <c r="L17" s="236"/>
      <c r="M17" s="236"/>
      <c r="N17" s="236"/>
      <c r="O17" s="237"/>
      <c r="P17" s="236"/>
      <c r="Q17" s="236"/>
      <c r="R17" s="236"/>
      <c r="S17" s="236"/>
      <c r="T17" s="238">
        <v>23</v>
      </c>
      <c r="U17" s="238"/>
      <c r="V17" s="238"/>
      <c r="W17" s="238"/>
      <c r="X17" s="236">
        <v>23</v>
      </c>
      <c r="Y17" s="236"/>
      <c r="Z17" s="242">
        <v>58.3</v>
      </c>
      <c r="AA17" s="240"/>
      <c r="AB17" s="241">
        <f t="shared" si="2"/>
        <v>0</v>
      </c>
      <c r="AC17" s="241">
        <f t="shared" si="2"/>
        <v>81.3</v>
      </c>
      <c r="AD17" s="241">
        <f t="shared" si="3"/>
        <v>23</v>
      </c>
      <c r="AE17" s="242">
        <f t="shared" si="4"/>
        <v>-58.3</v>
      </c>
      <c r="AF17" s="286">
        <f t="shared" ref="AF17:AF22" si="5">AD17/AC17*100</f>
        <v>28.290282902829027</v>
      </c>
      <c r="AG17" s="243"/>
      <c r="AH17" s="243"/>
      <c r="AI17" s="243"/>
      <c r="AJ17" s="234"/>
      <c r="AK17" s="234"/>
      <c r="AL17" s="244"/>
      <c r="AM17" s="244"/>
      <c r="AN17" s="244"/>
      <c r="AO17" s="243"/>
      <c r="AP17" s="243"/>
      <c r="AQ17" s="243"/>
      <c r="AR17" s="245"/>
    </row>
    <row r="18" spans="1:44" ht="30" customHeight="1">
      <c r="A18" s="247"/>
      <c r="B18" s="362" t="s">
        <v>444</v>
      </c>
      <c r="C18" s="363"/>
      <c r="D18" s="363"/>
      <c r="E18" s="363"/>
      <c r="F18" s="364"/>
      <c r="G18" s="236"/>
      <c r="H18" s="236"/>
      <c r="I18" s="236"/>
      <c r="J18" s="236"/>
      <c r="K18" s="236"/>
      <c r="L18" s="236"/>
      <c r="M18" s="236"/>
      <c r="N18" s="236"/>
      <c r="O18" s="237"/>
      <c r="P18" s="236"/>
      <c r="Q18" s="236"/>
      <c r="R18" s="236"/>
      <c r="S18" s="236"/>
      <c r="T18" s="238"/>
      <c r="U18" s="238"/>
      <c r="V18" s="238"/>
      <c r="W18" s="238"/>
      <c r="X18" s="236"/>
      <c r="Y18" s="236"/>
      <c r="Z18" s="242"/>
      <c r="AA18" s="240">
        <v>36.5</v>
      </c>
      <c r="AB18" s="241">
        <f t="shared" ref="AB18" si="6">SUM(G18,M18,S18,Y18)</f>
        <v>0</v>
      </c>
      <c r="AC18" s="241">
        <f t="shared" si="2"/>
        <v>0</v>
      </c>
      <c r="AD18" s="241">
        <f t="shared" ref="AD18:AD21" si="7">SUM(L18,O18,X18,AA18)</f>
        <v>36.5</v>
      </c>
      <c r="AE18" s="242">
        <f t="shared" ref="AE18:AE21" si="8">AD18-AC18</f>
        <v>36.5</v>
      </c>
      <c r="AF18" s="286" t="e">
        <f t="shared" si="5"/>
        <v>#DIV/0!</v>
      </c>
      <c r="AG18" s="243"/>
      <c r="AH18" s="243"/>
      <c r="AI18" s="243"/>
      <c r="AJ18" s="234"/>
      <c r="AK18" s="234"/>
      <c r="AL18" s="244"/>
      <c r="AM18" s="244"/>
      <c r="AN18" s="244"/>
      <c r="AO18" s="243"/>
      <c r="AP18" s="243"/>
      <c r="AQ18" s="243"/>
      <c r="AR18" s="245"/>
    </row>
    <row r="19" spans="1:44" ht="30" customHeight="1">
      <c r="A19" s="247"/>
      <c r="B19" s="362" t="s">
        <v>445</v>
      </c>
      <c r="C19" s="363"/>
      <c r="D19" s="363"/>
      <c r="E19" s="363"/>
      <c r="F19" s="364"/>
      <c r="G19" s="236"/>
      <c r="H19" s="236"/>
      <c r="I19" s="236"/>
      <c r="J19" s="236"/>
      <c r="K19" s="236"/>
      <c r="L19" s="236"/>
      <c r="M19" s="236"/>
      <c r="N19" s="236"/>
      <c r="O19" s="237"/>
      <c r="P19" s="236"/>
      <c r="Q19" s="236"/>
      <c r="R19" s="236"/>
      <c r="S19" s="236"/>
      <c r="T19" s="238"/>
      <c r="U19" s="238"/>
      <c r="V19" s="238"/>
      <c r="W19" s="238"/>
      <c r="X19" s="236"/>
      <c r="Y19" s="236"/>
      <c r="Z19" s="242"/>
      <c r="AA19" s="240">
        <v>32.799999999999997</v>
      </c>
      <c r="AB19" s="241"/>
      <c r="AC19" s="241">
        <f t="shared" si="2"/>
        <v>0</v>
      </c>
      <c r="AD19" s="241">
        <f t="shared" si="7"/>
        <v>32.799999999999997</v>
      </c>
      <c r="AE19" s="242">
        <f t="shared" si="8"/>
        <v>32.799999999999997</v>
      </c>
      <c r="AF19" s="286" t="e">
        <f t="shared" si="5"/>
        <v>#DIV/0!</v>
      </c>
      <c r="AG19" s="243"/>
      <c r="AH19" s="243"/>
      <c r="AI19" s="243"/>
      <c r="AJ19" s="234"/>
      <c r="AK19" s="234"/>
      <c r="AL19" s="244"/>
      <c r="AM19" s="244"/>
      <c r="AN19" s="244"/>
      <c r="AO19" s="243"/>
      <c r="AP19" s="243"/>
      <c r="AQ19" s="243"/>
      <c r="AR19" s="245"/>
    </row>
    <row r="20" spans="1:44" ht="30" customHeight="1">
      <c r="A20" s="247"/>
      <c r="B20" s="362" t="s">
        <v>446</v>
      </c>
      <c r="C20" s="363"/>
      <c r="D20" s="363"/>
      <c r="E20" s="363"/>
      <c r="F20" s="364"/>
      <c r="G20" s="236"/>
      <c r="H20" s="236"/>
      <c r="I20" s="236"/>
      <c r="J20" s="236"/>
      <c r="K20" s="236"/>
      <c r="L20" s="236"/>
      <c r="M20" s="236"/>
      <c r="N20" s="236"/>
      <c r="O20" s="237"/>
      <c r="P20" s="236"/>
      <c r="Q20" s="236"/>
      <c r="R20" s="236"/>
      <c r="S20" s="236"/>
      <c r="T20" s="238"/>
      <c r="U20" s="238"/>
      <c r="V20" s="238"/>
      <c r="W20" s="238"/>
      <c r="X20" s="236"/>
      <c r="Y20" s="236"/>
      <c r="Z20" s="242"/>
      <c r="AA20" s="240">
        <v>13</v>
      </c>
      <c r="AB20" s="241"/>
      <c r="AC20" s="241">
        <f t="shared" si="2"/>
        <v>0</v>
      </c>
      <c r="AD20" s="241">
        <f t="shared" si="7"/>
        <v>13</v>
      </c>
      <c r="AE20" s="242">
        <f t="shared" si="8"/>
        <v>13</v>
      </c>
      <c r="AF20" s="286" t="e">
        <f t="shared" si="5"/>
        <v>#DIV/0!</v>
      </c>
      <c r="AG20" s="243"/>
      <c r="AH20" s="243"/>
      <c r="AI20" s="243"/>
      <c r="AJ20" s="234"/>
      <c r="AK20" s="234"/>
      <c r="AL20" s="244"/>
      <c r="AM20" s="244"/>
      <c r="AN20" s="244"/>
      <c r="AO20" s="243"/>
      <c r="AP20" s="243"/>
      <c r="AQ20" s="243"/>
      <c r="AR20" s="245"/>
    </row>
    <row r="21" spans="1:44" ht="30" customHeight="1">
      <c r="A21" s="247"/>
      <c r="B21" s="362" t="s">
        <v>447</v>
      </c>
      <c r="C21" s="363"/>
      <c r="D21" s="363"/>
      <c r="E21" s="363"/>
      <c r="F21" s="364"/>
      <c r="G21" s="236"/>
      <c r="H21" s="236"/>
      <c r="I21" s="236"/>
      <c r="J21" s="236"/>
      <c r="K21" s="236"/>
      <c r="L21" s="236"/>
      <c r="M21" s="236"/>
      <c r="N21" s="236"/>
      <c r="O21" s="237"/>
      <c r="P21" s="236"/>
      <c r="Q21" s="236"/>
      <c r="R21" s="236"/>
      <c r="S21" s="236"/>
      <c r="T21" s="238"/>
      <c r="U21" s="238"/>
      <c r="V21" s="238"/>
      <c r="W21" s="238"/>
      <c r="X21" s="236"/>
      <c r="Y21" s="236"/>
      <c r="Z21" s="242"/>
      <c r="AA21" s="240">
        <v>47.3</v>
      </c>
      <c r="AB21" s="241"/>
      <c r="AC21" s="241">
        <f t="shared" si="2"/>
        <v>0</v>
      </c>
      <c r="AD21" s="241">
        <f t="shared" si="7"/>
        <v>47.3</v>
      </c>
      <c r="AE21" s="242">
        <f t="shared" si="8"/>
        <v>47.3</v>
      </c>
      <c r="AF21" s="286" t="e">
        <f t="shared" si="5"/>
        <v>#DIV/0!</v>
      </c>
      <c r="AG21" s="243"/>
      <c r="AH21" s="243"/>
      <c r="AI21" s="243"/>
      <c r="AJ21" s="234"/>
      <c r="AK21" s="234"/>
      <c r="AL21" s="244"/>
      <c r="AM21" s="244"/>
      <c r="AN21" s="244"/>
      <c r="AO21" s="243"/>
      <c r="AP21" s="243"/>
      <c r="AQ21" s="243"/>
      <c r="AR21" s="245"/>
    </row>
    <row r="22" spans="1:44" ht="54.75" customHeight="1">
      <c r="A22" s="247">
        <v>2</v>
      </c>
      <c r="B22" s="369" t="s">
        <v>135</v>
      </c>
      <c r="C22" s="370"/>
      <c r="D22" s="370"/>
      <c r="E22" s="370"/>
      <c r="F22" s="371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>
        <v>0.2</v>
      </c>
      <c r="T22" s="114"/>
      <c r="U22" s="114"/>
      <c r="V22" s="114"/>
      <c r="W22" s="114"/>
      <c r="X22" s="114">
        <v>0.1</v>
      </c>
      <c r="Y22" s="114">
        <v>456.6</v>
      </c>
      <c r="Z22" s="115">
        <v>389.9</v>
      </c>
      <c r="AA22" s="115">
        <v>86.4</v>
      </c>
      <c r="AB22" s="232">
        <f t="shared" si="2"/>
        <v>456.8</v>
      </c>
      <c r="AC22" s="232">
        <f t="shared" si="2"/>
        <v>389.9</v>
      </c>
      <c r="AD22" s="232">
        <f t="shared" si="3"/>
        <v>86.5</v>
      </c>
      <c r="AE22" s="115">
        <f t="shared" si="4"/>
        <v>-303.39999999999998</v>
      </c>
      <c r="AF22" s="12">
        <f t="shared" si="5"/>
        <v>22.185175686073354</v>
      </c>
      <c r="AG22" s="233"/>
      <c r="AH22" s="233"/>
      <c r="AI22" s="233"/>
      <c r="AJ22" s="234"/>
      <c r="AK22" s="234"/>
      <c r="AL22" s="235"/>
      <c r="AM22" s="235"/>
      <c r="AN22" s="235"/>
      <c r="AO22" s="235"/>
      <c r="AP22" s="235"/>
      <c r="AQ22" s="235"/>
      <c r="AR22" s="233"/>
    </row>
    <row r="23" spans="1:44" ht="46.5" customHeight="1">
      <c r="A23" s="247">
        <v>3</v>
      </c>
      <c r="B23" s="369" t="s">
        <v>136</v>
      </c>
      <c r="C23" s="370"/>
      <c r="D23" s="370"/>
      <c r="E23" s="370"/>
      <c r="F23" s="371"/>
      <c r="G23" s="236">
        <f>SUM(G24:G25)</f>
        <v>0</v>
      </c>
      <c r="H23" s="236">
        <f t="shared" ref="H23:X23" si="9">SUM(H24:H25)</f>
        <v>0</v>
      </c>
      <c r="I23" s="236">
        <f t="shared" si="9"/>
        <v>0</v>
      </c>
      <c r="J23" s="236">
        <f t="shared" si="9"/>
        <v>0</v>
      </c>
      <c r="K23" s="236">
        <f t="shared" si="9"/>
        <v>0</v>
      </c>
      <c r="L23" s="236">
        <f t="shared" si="9"/>
        <v>0</v>
      </c>
      <c r="M23" s="236">
        <f t="shared" si="9"/>
        <v>0</v>
      </c>
      <c r="N23" s="236">
        <f t="shared" si="9"/>
        <v>0</v>
      </c>
      <c r="O23" s="236">
        <f t="shared" si="9"/>
        <v>0</v>
      </c>
      <c r="P23" s="236">
        <f t="shared" si="9"/>
        <v>0</v>
      </c>
      <c r="Q23" s="236">
        <f t="shared" si="9"/>
        <v>0</v>
      </c>
      <c r="R23" s="236">
        <f t="shared" si="9"/>
        <v>0</v>
      </c>
      <c r="S23" s="236">
        <f t="shared" si="9"/>
        <v>0</v>
      </c>
      <c r="T23" s="236">
        <f t="shared" si="9"/>
        <v>0</v>
      </c>
      <c r="U23" s="236">
        <f t="shared" si="9"/>
        <v>0</v>
      </c>
      <c r="V23" s="236">
        <f t="shared" si="9"/>
        <v>0</v>
      </c>
      <c r="W23" s="236">
        <f t="shared" si="9"/>
        <v>0</v>
      </c>
      <c r="X23" s="236">
        <f t="shared" si="9"/>
        <v>0</v>
      </c>
      <c r="Y23" s="114">
        <f>SUM(Y24:Y25)</f>
        <v>281.8</v>
      </c>
      <c r="Z23" s="114">
        <f t="shared" ref="Z23:AA23" si="10">SUM(Z24:Z25)</f>
        <v>395</v>
      </c>
      <c r="AA23" s="114">
        <f t="shared" si="10"/>
        <v>28</v>
      </c>
      <c r="AB23" s="232">
        <f t="shared" ref="AB23:AB25" si="11">SUM(G23,M23,S23,Y23)</f>
        <v>281.8</v>
      </c>
      <c r="AC23" s="232">
        <f t="shared" si="2"/>
        <v>395</v>
      </c>
      <c r="AD23" s="232">
        <f t="shared" ref="AD23" si="12">SUM(I23,O23,U23,AA23)</f>
        <v>28</v>
      </c>
      <c r="AE23" s="115">
        <f t="shared" ref="AE23:AE28" si="13">AD23-AC23</f>
        <v>-367</v>
      </c>
      <c r="AF23" s="115">
        <f>AD23/AC23*100</f>
        <v>7.0886075949367093</v>
      </c>
      <c r="AG23" s="233"/>
      <c r="AH23" s="233"/>
      <c r="AI23" s="233"/>
      <c r="AJ23" s="234"/>
      <c r="AK23" s="234"/>
      <c r="AL23" s="233"/>
      <c r="AM23" s="233"/>
      <c r="AN23" s="233"/>
      <c r="AO23" s="233"/>
      <c r="AP23" s="233"/>
      <c r="AQ23" s="233"/>
      <c r="AR23" s="233"/>
    </row>
    <row r="24" spans="1:44" ht="67.5" customHeight="1">
      <c r="A24" s="227"/>
      <c r="B24" s="362" t="str">
        <f>'Розшифровка кап'!A92</f>
        <v>операційна система Microsoft FQC-09481 WinPro 10 SNGL OLP NL Legalization GetGenuine wCOA (61шт-І півріччя 2020р), (23шт-І півріччя 2021р.)</v>
      </c>
      <c r="C24" s="363"/>
      <c r="D24" s="363"/>
      <c r="E24" s="363"/>
      <c r="F24" s="364"/>
      <c r="G24" s="236"/>
      <c r="H24" s="236"/>
      <c r="I24" s="236"/>
      <c r="J24" s="236"/>
      <c r="K24" s="236"/>
      <c r="L24" s="236"/>
      <c r="M24" s="236"/>
      <c r="N24" s="236"/>
      <c r="O24" s="237"/>
      <c r="P24" s="236"/>
      <c r="Q24" s="236"/>
      <c r="R24" s="236"/>
      <c r="S24" s="236"/>
      <c r="T24" s="238"/>
      <c r="U24" s="238"/>
      <c r="V24" s="238"/>
      <c r="W24" s="238"/>
      <c r="X24" s="236"/>
      <c r="Y24" s="236">
        <v>281.8</v>
      </c>
      <c r="Z24" s="242">
        <v>105</v>
      </c>
      <c r="AA24" s="240"/>
      <c r="AB24" s="241">
        <f t="shared" si="11"/>
        <v>281.8</v>
      </c>
      <c r="AC24" s="241">
        <f t="shared" ref="AC24" si="14">SUM(H24,N24,T24,Z24)</f>
        <v>105</v>
      </c>
      <c r="AD24" s="241">
        <f t="shared" ref="AD24" si="15">SUM(L24,O24,X24,AA24)</f>
        <v>0</v>
      </c>
      <c r="AE24" s="242">
        <f t="shared" si="13"/>
        <v>-105</v>
      </c>
      <c r="AF24" s="15">
        <f t="shared" ref="AF24" si="16">AD24/AC24*100</f>
        <v>0</v>
      </c>
      <c r="AG24" s="243"/>
      <c r="AH24" s="243"/>
      <c r="AI24" s="243"/>
      <c r="AJ24" s="234"/>
      <c r="AK24" s="234"/>
      <c r="AL24" s="244"/>
      <c r="AM24" s="244"/>
      <c r="AN24" s="244"/>
      <c r="AO24" s="243"/>
      <c r="AP24" s="243"/>
      <c r="AQ24" s="243"/>
      <c r="AR24" s="246"/>
    </row>
    <row r="25" spans="1:44" ht="73.5" customHeight="1">
      <c r="A25" s="227"/>
      <c r="B25" s="362" t="str">
        <f>'Розшифровка кап'!A93</f>
        <v>програмне забезпечення МІС « Доктор Елекс» із супроводом (30шт-І півріччя 2020р.), (20 шт.-І півріччя 2021р.)</v>
      </c>
      <c r="C25" s="363"/>
      <c r="D25" s="363"/>
      <c r="E25" s="363"/>
      <c r="F25" s="364"/>
      <c r="G25" s="236"/>
      <c r="H25" s="236"/>
      <c r="I25" s="236"/>
      <c r="J25" s="236"/>
      <c r="K25" s="236"/>
      <c r="L25" s="236"/>
      <c r="M25" s="236"/>
      <c r="N25" s="236"/>
      <c r="O25" s="237"/>
      <c r="P25" s="236"/>
      <c r="Q25" s="236"/>
      <c r="R25" s="236"/>
      <c r="S25" s="236"/>
      <c r="T25" s="238"/>
      <c r="U25" s="238"/>
      <c r="V25" s="238"/>
      <c r="W25" s="238"/>
      <c r="X25" s="236"/>
      <c r="Y25" s="236"/>
      <c r="Z25" s="242">
        <v>290</v>
      </c>
      <c r="AA25" s="240">
        <v>28</v>
      </c>
      <c r="AB25" s="241">
        <f t="shared" si="11"/>
        <v>0</v>
      </c>
      <c r="AC25" s="241">
        <f t="shared" ref="AC25" si="17">SUM(H25,N25,T25,Z25)</f>
        <v>290</v>
      </c>
      <c r="AD25" s="241">
        <f t="shared" ref="AD25" si="18">SUM(L25,O25,X25,AA25)</f>
        <v>28</v>
      </c>
      <c r="AE25" s="242">
        <f t="shared" ref="AE25" si="19">AD25-AC25</f>
        <v>-262</v>
      </c>
      <c r="AF25" s="15">
        <f t="shared" ref="AF25" si="20">AD25/AC25*100</f>
        <v>9.6551724137931032</v>
      </c>
      <c r="AG25" s="243"/>
      <c r="AH25" s="243"/>
      <c r="AI25" s="243"/>
      <c r="AJ25" s="234"/>
      <c r="AK25" s="234"/>
      <c r="AL25" s="244"/>
      <c r="AM25" s="244"/>
      <c r="AN25" s="244"/>
      <c r="AO25" s="243"/>
      <c r="AP25" s="243"/>
      <c r="AQ25" s="243"/>
      <c r="AR25" s="233"/>
    </row>
    <row r="26" spans="1:44" ht="43.5" hidden="1" customHeight="1">
      <c r="A26" s="247"/>
      <c r="B26" s="369"/>
      <c r="C26" s="370"/>
      <c r="D26" s="370"/>
      <c r="E26" s="370"/>
      <c r="F26" s="371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114"/>
      <c r="Z26" s="236"/>
      <c r="AA26" s="236"/>
      <c r="AB26" s="232"/>
      <c r="AC26" s="232"/>
      <c r="AD26" s="232"/>
      <c r="AE26" s="242"/>
      <c r="AF26" s="242"/>
      <c r="AG26" s="243"/>
      <c r="AH26" s="243"/>
      <c r="AI26" s="243"/>
      <c r="AJ26" s="234"/>
      <c r="AK26" s="234"/>
      <c r="AL26" s="244"/>
      <c r="AM26" s="244"/>
      <c r="AN26" s="244"/>
      <c r="AO26" s="243"/>
      <c r="AP26" s="243"/>
      <c r="AQ26" s="243"/>
      <c r="AR26" s="233"/>
    </row>
    <row r="27" spans="1:44" ht="43.5" hidden="1" customHeight="1">
      <c r="A27" s="227"/>
      <c r="B27" s="362"/>
      <c r="C27" s="363"/>
      <c r="D27" s="363"/>
      <c r="E27" s="363"/>
      <c r="F27" s="364"/>
      <c r="G27" s="236"/>
      <c r="H27" s="236"/>
      <c r="I27" s="236"/>
      <c r="J27" s="236"/>
      <c r="K27" s="236"/>
      <c r="L27" s="236"/>
      <c r="M27" s="236"/>
      <c r="N27" s="236"/>
      <c r="O27" s="237"/>
      <c r="P27" s="236"/>
      <c r="Q27" s="236"/>
      <c r="R27" s="236"/>
      <c r="S27" s="236"/>
      <c r="T27" s="238"/>
      <c r="U27" s="238"/>
      <c r="V27" s="238"/>
      <c r="W27" s="238"/>
      <c r="X27" s="236"/>
      <c r="Y27" s="236"/>
      <c r="Z27" s="242"/>
      <c r="AA27" s="240"/>
      <c r="AB27" s="241"/>
      <c r="AC27" s="242"/>
      <c r="AD27" s="242"/>
      <c r="AE27" s="242"/>
      <c r="AF27" s="242"/>
      <c r="AG27" s="243"/>
      <c r="AH27" s="243"/>
      <c r="AI27" s="243"/>
      <c r="AJ27" s="234"/>
      <c r="AK27" s="234"/>
      <c r="AL27" s="244"/>
      <c r="AM27" s="244"/>
      <c r="AN27" s="244"/>
      <c r="AO27" s="243"/>
      <c r="AP27" s="243"/>
      <c r="AQ27" s="243"/>
      <c r="AR27" s="233"/>
    </row>
    <row r="28" spans="1:44" ht="40.5" customHeight="1">
      <c r="A28" s="374" t="s">
        <v>11</v>
      </c>
      <c r="B28" s="375"/>
      <c r="C28" s="375"/>
      <c r="D28" s="375"/>
      <c r="E28" s="375"/>
      <c r="F28" s="376"/>
      <c r="G28" s="248">
        <f t="shared" ref="G28:X28" si="21">SUM(G8,G22,G23)</f>
        <v>0</v>
      </c>
      <c r="H28" s="115">
        <f t="shared" si="21"/>
        <v>0</v>
      </c>
      <c r="I28" s="115">
        <f t="shared" si="21"/>
        <v>0</v>
      </c>
      <c r="J28" s="115">
        <f t="shared" si="21"/>
        <v>0</v>
      </c>
      <c r="K28" s="115">
        <f t="shared" si="21"/>
        <v>0</v>
      </c>
      <c r="L28" s="115">
        <f t="shared" si="21"/>
        <v>0</v>
      </c>
      <c r="M28" s="115">
        <f t="shared" si="21"/>
        <v>0</v>
      </c>
      <c r="N28" s="115">
        <f t="shared" si="21"/>
        <v>0</v>
      </c>
      <c r="O28" s="115">
        <f t="shared" si="21"/>
        <v>0</v>
      </c>
      <c r="P28" s="115">
        <f t="shared" si="21"/>
        <v>0</v>
      </c>
      <c r="Q28" s="115">
        <f t="shared" si="21"/>
        <v>0</v>
      </c>
      <c r="R28" s="115">
        <f t="shared" si="21"/>
        <v>0</v>
      </c>
      <c r="S28" s="115">
        <f t="shared" si="21"/>
        <v>31.7</v>
      </c>
      <c r="T28" s="115">
        <f t="shared" si="21"/>
        <v>54.5</v>
      </c>
      <c r="U28" s="115">
        <f t="shared" si="21"/>
        <v>0</v>
      </c>
      <c r="V28" s="115">
        <f t="shared" si="21"/>
        <v>0</v>
      </c>
      <c r="W28" s="115">
        <f t="shared" si="21"/>
        <v>0</v>
      </c>
      <c r="X28" s="115">
        <f t="shared" si="21"/>
        <v>23.1</v>
      </c>
      <c r="Y28" s="115">
        <f>SUM(Y8,Y22,Y23)+Y26</f>
        <v>2599.9000000000005</v>
      </c>
      <c r="Z28" s="115">
        <f>SUM(Z8,Z22,Z23)</f>
        <v>2203.1999999999998</v>
      </c>
      <c r="AA28" s="115">
        <f>SUM(AA8,AA22,AA23)</f>
        <v>244</v>
      </c>
      <c r="AB28" s="232">
        <f>SUM(G28,M28,S28,Y28)</f>
        <v>2631.6000000000004</v>
      </c>
      <c r="AC28" s="115">
        <f>SUM(H28,N28,T28,Z28)</f>
        <v>2257.6999999999998</v>
      </c>
      <c r="AD28" s="115">
        <f>SUM(L28,O28,X28,AA28)</f>
        <v>267.10000000000002</v>
      </c>
      <c r="AE28" s="115">
        <f t="shared" si="13"/>
        <v>-1990.6</v>
      </c>
      <c r="AF28" s="115">
        <f>AD28/AC28*100</f>
        <v>11.830624086459673</v>
      </c>
      <c r="AG28" s="233"/>
      <c r="AH28" s="233"/>
      <c r="AI28" s="233"/>
      <c r="AJ28" s="234"/>
      <c r="AK28" s="234"/>
      <c r="AL28" s="233"/>
      <c r="AM28" s="233"/>
      <c r="AN28" s="233"/>
      <c r="AO28" s="233"/>
      <c r="AP28" s="233"/>
      <c r="AQ28" s="233"/>
      <c r="AR28" s="233"/>
    </row>
    <row r="29" spans="1:44" ht="20.100000000000001" customHeight="1">
      <c r="A29" s="231"/>
      <c r="B29" s="231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31"/>
      <c r="Q29" s="231"/>
      <c r="R29" s="231"/>
      <c r="S29" s="231"/>
      <c r="T29" s="249"/>
      <c r="U29" s="231"/>
      <c r="V29" s="231"/>
      <c r="W29" s="231"/>
      <c r="X29" s="231"/>
      <c r="Y29" s="217"/>
      <c r="AJ29" s="234"/>
      <c r="AK29" s="234"/>
      <c r="AL29" s="234"/>
      <c r="AM29" s="234"/>
      <c r="AN29" s="234"/>
      <c r="AO29" s="234"/>
      <c r="AP29" s="234"/>
      <c r="AQ29" s="234"/>
      <c r="AR29" s="234"/>
    </row>
    <row r="30" spans="1:44" ht="20.100000000000001" customHeight="1">
      <c r="A30" s="250"/>
      <c r="B30" s="250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17"/>
      <c r="T30" s="217"/>
      <c r="U30" s="217"/>
      <c r="V30" s="217"/>
      <c r="W30" s="217"/>
      <c r="X30" s="217"/>
      <c r="Y30" s="217"/>
      <c r="Z30" s="217"/>
      <c r="AA30" s="217"/>
    </row>
    <row r="31" spans="1:44" ht="20.100000000000001" customHeight="1">
      <c r="A31" s="250"/>
      <c r="B31" s="250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17"/>
      <c r="T31" s="217"/>
      <c r="U31" s="217"/>
      <c r="V31" s="217"/>
      <c r="W31" s="217"/>
      <c r="X31" s="217"/>
      <c r="Y31" s="217"/>
      <c r="Z31" s="217"/>
      <c r="AA31" s="217"/>
    </row>
    <row r="32" spans="1:44" s="253" customFormat="1" ht="20.100000000000001" customHeight="1">
      <c r="A32" s="252"/>
      <c r="B32" s="252"/>
      <c r="C32" s="219"/>
      <c r="D32" s="219"/>
      <c r="E32" s="219"/>
      <c r="F32" s="219"/>
      <c r="G32" s="219"/>
      <c r="H32" s="219"/>
      <c r="I32" s="219"/>
      <c r="J32" s="219"/>
      <c r="K32" s="219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</row>
    <row r="33" spans="1:30" s="258" customFormat="1" ht="36" customHeight="1" thickBot="1">
      <c r="A33" s="254"/>
      <c r="B33" s="377" t="s">
        <v>408</v>
      </c>
      <c r="C33" s="378"/>
      <c r="D33" s="378"/>
      <c r="E33" s="378"/>
      <c r="F33" s="378"/>
      <c r="G33" s="255"/>
      <c r="H33" s="255"/>
      <c r="I33" s="255"/>
      <c r="J33" s="255"/>
      <c r="K33" s="255"/>
      <c r="L33" s="379"/>
      <c r="M33" s="379"/>
      <c r="N33" s="256"/>
      <c r="O33" s="256"/>
      <c r="P33" s="256"/>
      <c r="Q33" s="256"/>
      <c r="R33" s="256"/>
      <c r="S33" s="257"/>
      <c r="T33" s="257"/>
      <c r="X33" s="254"/>
      <c r="Y33" s="254"/>
      <c r="Z33" s="380" t="s">
        <v>409</v>
      </c>
      <c r="AA33" s="380"/>
      <c r="AB33" s="380"/>
      <c r="AC33" s="380"/>
      <c r="AD33" s="380"/>
    </row>
    <row r="34" spans="1:30" s="253" customFormat="1" ht="19.5" customHeight="1">
      <c r="A34" s="252"/>
      <c r="B34" s="259"/>
      <c r="C34" s="252" t="s">
        <v>12</v>
      </c>
      <c r="D34" s="252"/>
      <c r="E34" s="260"/>
      <c r="F34" s="260"/>
      <c r="G34" s="260"/>
      <c r="H34" s="260"/>
      <c r="I34" s="260"/>
      <c r="J34" s="260"/>
      <c r="K34" s="260"/>
      <c r="L34" s="215"/>
      <c r="M34" s="260"/>
      <c r="N34" s="260"/>
      <c r="O34" s="260"/>
      <c r="P34" s="260"/>
      <c r="Q34" s="252"/>
      <c r="R34" s="252"/>
      <c r="X34" s="252"/>
      <c r="Y34" s="252"/>
      <c r="Z34" s="381" t="s">
        <v>19</v>
      </c>
      <c r="AA34" s="381"/>
      <c r="AB34" s="381"/>
      <c r="AC34" s="381"/>
      <c r="AD34" s="381"/>
    </row>
    <row r="35" spans="1:30" ht="20.100000000000001" customHeight="1">
      <c r="A35" s="217"/>
      <c r="B35" s="261"/>
      <c r="C35" s="261"/>
      <c r="D35" s="261"/>
      <c r="E35" s="261"/>
      <c r="F35" s="261"/>
      <c r="G35" s="261"/>
      <c r="H35" s="262"/>
      <c r="I35" s="262"/>
      <c r="J35" s="262"/>
      <c r="K35" s="262"/>
      <c r="L35" s="262"/>
      <c r="M35" s="262"/>
      <c r="N35" s="262"/>
      <c r="O35" s="262"/>
      <c r="P35" s="262"/>
      <c r="Q35" s="261"/>
      <c r="R35" s="261"/>
      <c r="S35" s="217"/>
      <c r="T35" s="217"/>
      <c r="U35" s="217"/>
      <c r="V35" s="217"/>
      <c r="W35" s="217"/>
      <c r="X35" s="217"/>
      <c r="Y35" s="217"/>
      <c r="Z35" s="217"/>
      <c r="AA35" s="217"/>
    </row>
    <row r="36" spans="1:30" ht="20.100000000000001" customHeight="1">
      <c r="A36" s="217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17"/>
      <c r="T36" s="217"/>
      <c r="U36" s="217"/>
      <c r="V36" s="217"/>
      <c r="W36" s="217"/>
      <c r="X36" s="217"/>
      <c r="Y36" s="217"/>
      <c r="Z36" s="217"/>
      <c r="AA36" s="217"/>
    </row>
    <row r="37" spans="1:30">
      <c r="A37" s="217"/>
      <c r="B37" s="261"/>
      <c r="C37" s="261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17"/>
      <c r="T37" s="217"/>
      <c r="U37" s="217"/>
      <c r="V37" s="217"/>
      <c r="W37" s="217"/>
      <c r="X37" s="217"/>
      <c r="Y37" s="217"/>
      <c r="Z37" s="217"/>
      <c r="AA37" s="217"/>
    </row>
    <row r="38" spans="1:30" s="373" customFormat="1" ht="19.149999999999999" customHeight="1">
      <c r="A38" s="372" t="s">
        <v>82</v>
      </c>
    </row>
    <row r="41" spans="1:30">
      <c r="B41" s="263"/>
    </row>
    <row r="42" spans="1:30">
      <c r="B42" s="263"/>
    </row>
    <row r="43" spans="1:30">
      <c r="B43" s="263"/>
    </row>
    <row r="44" spans="1:30">
      <c r="B44" s="263"/>
    </row>
    <row r="45" spans="1:30">
      <c r="B45" s="263"/>
    </row>
    <row r="46" spans="1:30">
      <c r="B46" s="263"/>
    </row>
    <row r="47" spans="1:30">
      <c r="B47" s="263"/>
    </row>
  </sheetData>
  <mergeCells count="59">
    <mergeCell ref="B26:F26"/>
    <mergeCell ref="B22:F22"/>
    <mergeCell ref="A38:XFD38"/>
    <mergeCell ref="B27:F27"/>
    <mergeCell ref="A28:F28"/>
    <mergeCell ref="B33:F33"/>
    <mergeCell ref="L33:M33"/>
    <mergeCell ref="Z33:AD33"/>
    <mergeCell ref="Z34:AD34"/>
    <mergeCell ref="B16:F16"/>
    <mergeCell ref="B17:F17"/>
    <mergeCell ref="B23:F23"/>
    <mergeCell ref="B24:F24"/>
    <mergeCell ref="B25:F25"/>
    <mergeCell ref="B18:F18"/>
    <mergeCell ref="B21:F21"/>
    <mergeCell ref="B19:F19"/>
    <mergeCell ref="B20:F20"/>
    <mergeCell ref="B11:F11"/>
    <mergeCell ref="B12:F12"/>
    <mergeCell ref="B13:F13"/>
    <mergeCell ref="B14:F14"/>
    <mergeCell ref="B15:F15"/>
    <mergeCell ref="AQ5:AQ6"/>
    <mergeCell ref="AR5:AR6"/>
    <mergeCell ref="B7:F7"/>
    <mergeCell ref="B8:F8"/>
    <mergeCell ref="B9:F9"/>
    <mergeCell ref="AO5:AO6"/>
    <mergeCell ref="AP5:AP6"/>
    <mergeCell ref="B10:F10"/>
    <mergeCell ref="AE5:AE6"/>
    <mergeCell ref="AF5:AF6"/>
    <mergeCell ref="AJ5:AJ6"/>
    <mergeCell ref="AK5:AN6"/>
    <mergeCell ref="Y5:Y6"/>
    <mergeCell ref="Z5:Z6"/>
    <mergeCell ref="AA5:AA6"/>
    <mergeCell ref="AB5:AB6"/>
    <mergeCell ref="AC5:AC6"/>
    <mergeCell ref="AD5:AD6"/>
    <mergeCell ref="AB4:AF4"/>
    <mergeCell ref="AJ4:AN4"/>
    <mergeCell ref="G5:G6"/>
    <mergeCell ref="H5:K6"/>
    <mergeCell ref="L5:L6"/>
    <mergeCell ref="M5:M6"/>
    <mergeCell ref="N5:N6"/>
    <mergeCell ref="O5:R6"/>
    <mergeCell ref="S5:S6"/>
    <mergeCell ref="Y4:AA4"/>
    <mergeCell ref="F2:U2"/>
    <mergeCell ref="A4:A6"/>
    <mergeCell ref="B4:F6"/>
    <mergeCell ref="G4:L4"/>
    <mergeCell ref="M4:O4"/>
    <mergeCell ref="S4:X4"/>
    <mergeCell ref="T5:T6"/>
    <mergeCell ref="U5:X6"/>
  </mergeCells>
  <pageMargins left="0.23622047244094491" right="0.15748031496062992" top="0.19685039370078741" bottom="0.19685039370078741" header="0.47244094488188981" footer="0.31496062992125984"/>
  <pageSetup paperSize="9" scale="41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 </vt:lpstr>
      <vt:lpstr>'Звіт про виконання показ фінпла'!Заголовки_для_печати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 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Натали</cp:lastModifiedBy>
  <cp:lastPrinted>2021-10-23T06:12:57Z</cp:lastPrinted>
  <dcterms:created xsi:type="dcterms:W3CDTF">2003-03-13T16:00:22Z</dcterms:created>
  <dcterms:modified xsi:type="dcterms:W3CDTF">2021-10-23T06:17:58Z</dcterms:modified>
</cp:coreProperties>
</file>